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2.xml" ContentType="application/vnd.openxmlformats-officedocument.spreadsheetml.worksheet+xml"/>
  <Override PartName="/xl/tables/table2.xml" ContentType="application/vnd.openxmlformats-officedocument.spreadsheetml.table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worksheets/sheet7.xml" ContentType="application/vnd.openxmlformats-officedocument.spreadsheetml.worksheet+xml"/>
  <Override PartName="/xl/tables/table3.xml" ContentType="application/vnd.openxmlformats-officedocument.spreadsheetml.table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/xl/workbook.xml"/><Relationship Id="rId2" Type="http://schemas.openxmlformats.org/package/2006/relationships/metadata/core-properties" Target="/docProps/core.xml"/><Relationship Id="rId3" Type="http://schemas.openxmlformats.org/officeDocument/2006/relationships/extended-properties" Target="/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firstSheet="4" activeTab="12"/>
  </bookViews>
  <sheets>
    <sheet r:id="rId16" sheetId="13" name="Evaluation Version"/>
    <sheet r:id="rId1" name="Aging Report" sheetId="1"/>
    <sheet r:id="rId2" name="Invoices" sheetId="2"/>
    <sheet r:id="rId3" name="Cell" sheetId="3"/>
    <sheet r:id="rId4" name="Mathematical Expressions" sheetId="4"/>
    <sheet r:id="rId5" name="Conditional Formatting" sheetId="5"/>
    <sheet r:id="rId6" name="Image" sheetId="6"/>
    <sheet r:id="rId7" name="Table" sheetId="7"/>
    <sheet r:id="rId8" name="Sparklines" sheetId="8"/>
    <sheet r:id="rId9" name="Chart" sheetId="9"/>
    <sheet r:id="rId10" name="Barcode" sheetId="10"/>
    <sheet r:id="rId11" name="Shape" sheetId="11"/>
    <sheet r:id="rId12" name="Sheet12" sheetId="12"/>
  </sheets>
  <definedNames>
    <definedName name="TableSlicer_Classifcation">#N/A</definedName>
    <definedName name="TableSlicer_Drive_System">#N/A</definedName>
    <definedName name="TableSlicer_Color">#N/A</definedName>
    <definedName name="TableSlicer_Sales_Territory">#N/A</definedName>
    <definedName name="AgingDate">Invoices!$M$3</definedName>
  </definedNames>
  <calcPr calcId="0" iterate="1" iterateCount="1000" iterateDelta="0.01"/>
</workbook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G14" authorId="0">
      <text>
        <r>
          <rPr>
            <sz val="9"/>
            <color rgb="FF000000"/>
            <rFont val="Arial"/>
            <family val="2"/>
          </rPr>
          <t>Summary
　Meeting with Publisher A</t>
        </r>
      </text>
    </comment>
    <comment ref="AG16" authorId="0">
      <text>
        <r>
          <rPr>
            <sz val="9"/>
            <color rgb="FF000000"/>
            <rFont val="Arial"/>
            <family val="2"/>
          </rPr>
          <t>MEMO:
　Bring your meeting materials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9" authorId="0">
      <text>
        <r>
          <rPr>
            <sz val="12"/>
            <color rgb="FF3F3F3F"/>
            <rFont val="Calibri"/>
            <family val="2"/>
          </rPr>
          <t>■ Loading images
You can import an image and place it on a sheet as a picture shape.
Even in situations where cell and sheet settings alone cannot be handled, applications can be built flexibly.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<sst xmlns="http://schemas.openxmlformats.org/spreadsheetml/2006/main" count="291" uniqueCount="291">
  <si>
    <t>View More Report Demos</t>
  </si>
  <si>
    <t>Aged Accounts Receivable Statement</t>
  </si>
  <si>
    <t>Account Name:</t>
  </si>
  <si>
    <t>Division 1 Southwest Region</t>
  </si>
  <si>
    <t xml:space="preserve">Prepared By: </t>
  </si>
  <si>
    <t>Donald Williamson</t>
  </si>
  <si>
    <t>Account Number:</t>
  </si>
  <si>
    <t>GC285614</t>
  </si>
  <si>
    <t xml:space="preserve">Prepared Date: </t>
  </si>
  <si>
    <t>Aging Date:</t>
  </si>
  <si>
    <t>Customer</t>
  </si>
  <si>
    <t>Total Outstanding</t>
  </si>
  <si>
    <t>Current</t>
  </si>
  <si>
    <t>1 to 30 Days</t>
  </si>
  <si>
    <t>31 to 60 Days</t>
  </si>
  <si>
    <t>61 to 90 Days</t>
  </si>
  <si>
    <t>Over 90 Days</t>
  </si>
  <si>
    <t>Alan Hwang</t>
  </si>
  <si>
    <t>Alejandro Savely</t>
  </si>
  <si>
    <t>Andrew Allen</t>
  </si>
  <si>
    <t>Anna Andreadi</t>
  </si>
  <si>
    <t>Anthony Garverick</t>
  </si>
  <si>
    <t>Anthony Jacobs</t>
  </si>
  <si>
    <t>Benjamin Patterson</t>
  </si>
  <si>
    <t>Bryan Mills</t>
  </si>
  <si>
    <t>Cathy Prescott</t>
  </si>
  <si>
    <t>Christine Phan</t>
  </si>
  <si>
    <t>Christopher Conant</t>
  </si>
  <si>
    <t>Damala Kotsonis</t>
  </si>
  <si>
    <t>Dean Braden</t>
  </si>
  <si>
    <t>Deborah Brumfield</t>
  </si>
  <si>
    <t>Duane Huffman</t>
  </si>
  <si>
    <t>Eugene Barchas</t>
  </si>
  <si>
    <t>1 to 30 days</t>
  </si>
  <si>
    <t>Greg Hansen</t>
  </si>
  <si>
    <t>John Dryer</t>
  </si>
  <si>
    <t>31 to 60 days</t>
  </si>
  <si>
    <t>Joseph Holt</t>
  </si>
  <si>
    <t>Liz Carlisle</t>
  </si>
  <si>
    <t>Liz MacKendrick</t>
  </si>
  <si>
    <t>Total Due</t>
  </si>
  <si>
    <t>Maribeth Yedwab</t>
  </si>
  <si>
    <t>Mark Packer</t>
  </si>
  <si>
    <t>Mitch Webber</t>
  </si>
  <si>
    <t>Olvera Toch</t>
  </si>
  <si>
    <t>Patrick Gardner</t>
  </si>
  <si>
    <t>Patrick O'Donnell</t>
  </si>
  <si>
    <t>Rob Beeghly</t>
  </si>
  <si>
    <t>Rob Dowd</t>
  </si>
  <si>
    <t>Rose O'Brian</t>
  </si>
  <si>
    <t>Sam Zeldin</t>
  </si>
  <si>
    <t>Ted Trevino</t>
  </si>
  <si>
    <t>Total</t>
  </si>
  <si>
    <t>View More Table Demos</t>
  </si>
  <si>
    <t>CustomerName</t>
  </si>
  <si>
    <t>Invoice Number</t>
  </si>
  <si>
    <t>Invoice Date</t>
  </si>
  <si>
    <t>Due Date</t>
  </si>
  <si>
    <t>Invoice Amount</t>
  </si>
  <si>
    <t>Aging Date</t>
  </si>
  <si>
    <t>Herbert Flentye</t>
  </si>
  <si>
    <t>Charles McCrossin</t>
  </si>
  <si>
    <t>Katrina Edelman</t>
  </si>
  <si>
    <t>Mike Vittorini</t>
  </si>
  <si>
    <t>Philip Fox</t>
  </si>
  <si>
    <t>View More Cell Demos</t>
  </si>
  <si>
    <t>Background</t>
  </si>
  <si>
    <t>Font</t>
  </si>
  <si>
    <t>Cell Type</t>
  </si>
  <si>
    <t>Mescius Corporation</t>
  </si>
  <si>
    <t>Meiryo</t>
  </si>
  <si>
    <t>Combo Box Cells</t>
  </si>
  <si>
    <t>MESCIUS</t>
  </si>
  <si>
    <t>Calibri</t>
  </si>
  <si>
    <t>Button Cell Type</t>
  </si>
  <si>
    <t>SpreadJS</t>
  </si>
  <si>
    <t>Georgia + Underline</t>
  </si>
  <si>
    <t>Hyperlink</t>
  </si>
  <si>
    <t>Hyperlink Cell Type</t>
  </si>
  <si>
    <t>HTML 5</t>
  </si>
  <si>
    <t>Arial + Italic</t>
  </si>
  <si>
    <t>Checkbox Cell Type</t>
  </si>
  <si>
    <t>https://developer.mescius.com/spreadjs/demos/features/cells/cell-types/basic/purejs</t>
  </si>
  <si>
    <t>Border</t>
  </si>
  <si>
    <t>Alignment</t>
  </si>
  <si>
    <t>Comment</t>
  </si>
  <si>
    <t>Right-Aligned</t>
  </si>
  <si>
    <t>Schedule A</t>
  </si>
  <si>
    <t>Centered</t>
  </si>
  <si>
    <t>Schedule B</t>
  </si>
  <si>
    <t>Left-Aligned</t>
  </si>
  <si>
    <t>Schedule C</t>
  </si>
  <si>
    <t>TOP</t>
  </si>
  <si>
    <t>CTR</t>
  </si>
  <si>
    <t>BTM</t>
  </si>
  <si>
    <t>Top Justified</t>
  </si>
  <si>
    <t>Center</t>
  </si>
  <si>
    <t>Justified</t>
  </si>
  <si>
    <t>Span</t>
  </si>
  <si>
    <t>Format</t>
  </si>
  <si>
    <t>WordWrap, Overflow</t>
  </si>
  <si>
    <t>Formatting ON</t>
  </si>
  <si>
    <t>Formatting OFF</t>
  </si>
  <si>
    <t>ABCDEFGHIJKLMNOPQRSTUVWXYZ</t>
  </si>
  <si>
    <t>When Overflow is enabled, the cell value is displayed beyond the cell area.</t>
  </si>
  <si>
    <t>When WordWrap is enabled, cell values wrap within the cell area.</t>
  </si>
  <si>
    <t>View More Calculation Demos</t>
  </si>
  <si>
    <t>Average / Max / Min</t>
  </si>
  <si>
    <t>Basic Calculation 1</t>
  </si>
  <si>
    <t>Sum / Four Arithmetic Operations</t>
  </si>
  <si>
    <t>Basic Calculation 2</t>
  </si>
  <si>
    <t>Name</t>
  </si>
  <si>
    <t>Age (Years)</t>
  </si>
  <si>
    <t>Average Age (Years)
AVERAGE(D5:D9)</t>
  </si>
  <si>
    <t>Price (USD)</t>
  </si>
  <si>
    <t>Subtotal (USD)
SUM(L5:L9)</t>
  </si>
  <si>
    <t>Trish</t>
  </si>
  <si>
    <t>Laptops</t>
  </si>
  <si>
    <t>John</t>
  </si>
  <si>
    <t>Oldest Age (Years)
MAX(D5:D9)</t>
  </si>
  <si>
    <t>Monitor A</t>
  </si>
  <si>
    <t>Tax (USD)
O4*0.08</t>
  </si>
  <si>
    <t>Bob</t>
  </si>
  <si>
    <t>Monitor B</t>
  </si>
  <si>
    <t>Linda</t>
  </si>
  <si>
    <t>Youngest Age (Years)
MIN(D5:D9)</t>
  </si>
  <si>
    <t>Mouse</t>
  </si>
  <si>
    <t>Total (USD)
O4+O6</t>
  </si>
  <si>
    <t>Ashley</t>
  </si>
  <si>
    <t>Printer</t>
  </si>
  <si>
    <t>INDIRECT Consuming Functions</t>
  </si>
  <si>
    <t>Indirect Function</t>
  </si>
  <si>
    <t>Calculations with Array Formulas</t>
  </si>
  <si>
    <t>Array Formula</t>
  </si>
  <si>
    <t>Data A</t>
  </si>
  <si>
    <t>Data B</t>
  </si>
  <si>
    <t>INDIRECT Example of Executing a Function</t>
  </si>
  <si>
    <t>Product Price (USD)</t>
  </si>
  <si>
    <t>Number of Units Shipped</t>
  </si>
  <si>
    <t>Examples of Executing an Array Formula</t>
  </si>
  <si>
    <t>C18</t>
  </si>
  <si>
    <t xml:space="preserve">INDIRECT(D14) </t>
  </si>
  <si>
    <t>{=SUM(K14:K18*L14:L18)}</t>
  </si>
  <si>
    <t>C16</t>
  </si>
  <si>
    <t>INDIRECT("D14")</t>
  </si>
  <si>
    <t>Calculate the sum with</t>
  </si>
  <si>
    <t>C17</t>
  </si>
  <si>
    <t>SUM(INDIRECT(D18))</t>
  </si>
  <si>
    <t>USD</t>
  </si>
  <si>
    <t>C14</t>
  </si>
  <si>
    <t>C14:C18</t>
  </si>
  <si>
    <t>View More Conditional Formatting Demos</t>
  </si>
  <si>
    <t>Conditional Formatting (Cell Range)</t>
  </si>
  <si>
    <t>CF Cell Value</t>
  </si>
  <si>
    <t>Conditional Formatting (Data Bars)</t>
  </si>
  <si>
    <t>CF Databar</t>
  </si>
  <si>
    <t>With conditional formatting, change the cell background color with a value of 30~60</t>
  </si>
  <si>
    <t>Conditional formatting displays the data bar corresponding to the cell value</t>
  </si>
  <si>
    <t>Attempt Number</t>
  </si>
  <si>
    <t>A Score</t>
  </si>
  <si>
    <t>B Score</t>
  </si>
  <si>
    <t>C Score</t>
  </si>
  <si>
    <t>Sales Representative</t>
  </si>
  <si>
    <t>Sales in June</t>
  </si>
  <si>
    <t>Sales in July</t>
  </si>
  <si>
    <t>Sales in August</t>
  </si>
  <si>
    <t>Product Name</t>
  </si>
  <si>
    <t>Previous Year's Sales (USD)</t>
  </si>
  <si>
    <t>This Year's Sales (USD)</t>
  </si>
  <si>
    <t>Year-On-Year</t>
  </si>
  <si>
    <t>TV</t>
  </si>
  <si>
    <t>AC</t>
  </si>
  <si>
    <t>Refrigerator</t>
  </si>
  <si>
    <t>Microwave</t>
  </si>
  <si>
    <t>Recorder</t>
  </si>
  <si>
    <t>PC</t>
  </si>
  <si>
    <t>Conditional Formatting (Cell Contents)</t>
  </si>
  <si>
    <t>CF Specific Text</t>
  </si>
  <si>
    <t>Conditional Formatting (Icon)</t>
  </si>
  <si>
    <t>CF Icon Set</t>
  </si>
  <si>
    <t>HDD</t>
  </si>
  <si>
    <t>Change the background color of cells containing the text "candy" with conditional formatting</t>
  </si>
  <si>
    <t>Conditionally format to display icons that correspond to percent complete</t>
  </si>
  <si>
    <t>Month/Day</t>
  </si>
  <si>
    <t>NC</t>
  </si>
  <si>
    <t>FL</t>
  </si>
  <si>
    <t>PA</t>
  </si>
  <si>
    <t>Deploy</t>
  </si>
  <si>
    <t>14 Achievement Rate (%)</t>
  </si>
  <si>
    <t>15 Achievement Rate (%)</t>
  </si>
  <si>
    <t>16 Achievement Rate (%)</t>
  </si>
  <si>
    <t>Keyboard</t>
  </si>
  <si>
    <t>Leafing</t>
  </si>
  <si>
    <t>Cloudy Skies</t>
  </si>
  <si>
    <t>Candy</t>
  </si>
  <si>
    <t>Product Dept. A</t>
  </si>
  <si>
    <t>Monitor</t>
  </si>
  <si>
    <t>Product Dept. B</t>
  </si>
  <si>
    <t>Disk</t>
  </si>
  <si>
    <t>Product Dept. C</t>
  </si>
  <si>
    <t>USB Devices</t>
  </si>
  <si>
    <t>Product Dept. D</t>
  </si>
  <si>
    <t>Speakers</t>
  </si>
  <si>
    <t>Product Dept. E</t>
  </si>
  <si>
    <t>Other</t>
  </si>
  <si>
    <t>View Picture Shape Demo</t>
  </si>
  <si>
    <t>Picture Shape (Image)</t>
  </si>
  <si>
    <t>Quotation</t>
  </si>
  <si>
    <t>We would like to give you an estimate as follows.</t>
  </si>
  <si>
    <t>Total Price Quoted</t>
  </si>
  <si>
    <t>Pittsburgh Pennsylvania</t>
  </si>
  <si>
    <t>TEL: 111-222-333</t>
  </si>
  <si>
    <t>FAX: 333-555-666</t>
  </si>
  <si>
    <t>Quantity</t>
  </si>
  <si>
    <t>Unit</t>
  </si>
  <si>
    <t>Unit Price (Excluding Tax)</t>
  </si>
  <si>
    <t>Amount</t>
  </si>
  <si>
    <t>Audio System</t>
  </si>
  <si>
    <t>Rack</t>
  </si>
  <si>
    <t>Wiring Cables</t>
  </si>
  <si>
    <t>Power Cable</t>
  </si>
  <si>
    <t>Table</t>
  </si>
  <si>
    <t>Date of Sale</t>
  </si>
  <si>
    <t>Classifcation</t>
  </si>
  <si>
    <t>Model</t>
  </si>
  <si>
    <t>Drive System</t>
  </si>
  <si>
    <t>Color</t>
  </si>
  <si>
    <t>Sales Territory</t>
  </si>
  <si>
    <t>SUV</t>
  </si>
  <si>
    <t>Type R</t>
  </si>
  <si>
    <t>AWD</t>
  </si>
  <si>
    <t>Red</t>
  </si>
  <si>
    <t>Coupe</t>
  </si>
  <si>
    <t>Type G</t>
  </si>
  <si>
    <t>FR</t>
  </si>
  <si>
    <t>Blue</t>
  </si>
  <si>
    <t>GA</t>
  </si>
  <si>
    <t>Sedan</t>
  </si>
  <si>
    <t>VA</t>
  </si>
  <si>
    <t>Hybrid</t>
  </si>
  <si>
    <t>FF</t>
  </si>
  <si>
    <t>Yellow</t>
  </si>
  <si>
    <t>SC</t>
  </si>
  <si>
    <t>Wagon</t>
  </si>
  <si>
    <t>Black</t>
  </si>
  <si>
    <t>View More Sparkline Demos</t>
  </si>
  <si>
    <t>Sparkline Data: Budget Management</t>
  </si>
  <si>
    <t>Basic Revenue</t>
  </si>
  <si>
    <t>Extra Revenue A</t>
  </si>
  <si>
    <t>Extra Revenue B</t>
  </si>
  <si>
    <t>Advertising Expenses</t>
  </si>
  <si>
    <t>Interest Expense</t>
  </si>
  <si>
    <t>Benefit Expenses</t>
  </si>
  <si>
    <t>Consumable Costs</t>
  </si>
  <si>
    <t>Communications Costs</t>
  </si>
  <si>
    <t>Company Building Rent</t>
  </si>
  <si>
    <t>Selling Expenses</t>
  </si>
  <si>
    <t>Taxes and Dues</t>
  </si>
  <si>
    <t>Utilities</t>
  </si>
  <si>
    <t>Incidentals</t>
  </si>
  <si>
    <t>Outsourcing Costs</t>
  </si>
  <si>
    <t>Meeting Fees</t>
  </si>
  <si>
    <t>Payment Fees</t>
  </si>
  <si>
    <t>Balance</t>
  </si>
  <si>
    <t>View More Chart Demos</t>
  </si>
  <si>
    <t>Moon</t>
  </si>
  <si>
    <t>Fire</t>
  </si>
  <si>
    <t>Water</t>
  </si>
  <si>
    <t>Tree</t>
  </si>
  <si>
    <t>Gold</t>
  </si>
  <si>
    <t>Soil</t>
  </si>
  <si>
    <t>Sun</t>
  </si>
  <si>
    <t>Bus</t>
  </si>
  <si>
    <t>Uber</t>
  </si>
  <si>
    <t>Taxi</t>
  </si>
  <si>
    <t>Subway</t>
  </si>
  <si>
    <t>View More Barcode Demos</t>
  </si>
  <si>
    <t>QR Code</t>
  </si>
  <si>
    <t>DataMatrix</t>
  </si>
  <si>
    <t>NM-7 (CODABAR)</t>
  </si>
  <si>
    <t>PDF417</t>
  </si>
  <si>
    <t>EAN-8</t>
  </si>
  <si>
    <t>EAN-13</t>
  </si>
  <si>
    <t>Code39</t>
  </si>
  <si>
    <t>Code49</t>
  </si>
  <si>
    <t>Code93</t>
  </si>
  <si>
    <t>Code128</t>
  </si>
  <si>
    <t>GS1-128</t>
  </si>
  <si>
    <t>View More Shape Demos</t>
  </si>
  <si>
    <t>Class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</si>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</sst>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1" formatCode="_(* #,##0.00_);_(* (#,##0.00);_(* &quot;-&quot;??_);_(@_)"/>
    <numFmt numFmtId="172" formatCode="_(&quot;$&quot;* #,##0.00_);_(&quot;$&quot;* (#,##0.00);_(&quot;$&quot;* &quot;-&quot;??_);_(@_)"/>
    <numFmt numFmtId="173" formatCode="_(&quot;$&quot;* #,##0_);_(&quot;$&quot;* (#,##0);_(&quot;$&quot;* &quot;-&quot;_);_(@_)"/>
    <numFmt numFmtId="174" formatCode="_(&quot;$&quot;* #,##0.00_);_(&quot;$&quot;* \(#,##0.00\);_(&quot;$&quot;* &quot;-&quot;??_);_(@_)"/>
    <numFmt numFmtId="175" formatCode="_(&quot;$&quot;* #,##0_);_(&quot;$&quot;* \(#,##0\);_(&quot;$&quot;* &quot;-&quot;??_);_(@_)"/>
    <numFmt numFmtId="176" formatCode="&quot;$&quot;#,##0"/>
    <numFmt numFmtId="182" formatCode="&quot;$&quot;#,##0.00"/>
    <numFmt numFmtId="197" formatCode="[$-409]mmmm d, yyyy;@"/>
    <numFmt numFmtId="200" formatCode="mmmm d, yyyy"/>
    <numFmt numFmtId="284" formatCode="0.0%"/>
    <numFmt numFmtId="285" formatCode="$#,##0"/>
    <numFmt numFmtId="1878" formatCode="[$-F800]dddd, mmmm dd, yyyy"/>
    <numFmt numFmtId="1890" formatCode=" #,##0; (#,##0); -??;@"/>
    <numFmt numFmtId="1982" formatCode="yyyy.mm.dd"/>
    <numFmt numFmtId="2014" formatCode="#,##0 ;[Red](#,##0)"/>
  </numFmts>
  <fonts count="96">
    <font>
      <b val="0"/>
      <i val="0"/>
      <sz val="11.05"/>
      <color theme="1"/>
      <name val="Calibri"/>
      <scheme val="minor"/>
    </font>
    <font>
      <sz val="11.05"/>
      <color theme="1"/>
      <name val="Calibri"/>
      <scheme val="minor"/>
    </font>
    <font>
      <sz val="11.05"/>
      <color theme="0"/>
      <name val="Calibri"/>
      <scheme val="minor"/>
    </font>
    <font>
      <sz val="11.05"/>
      <color rgb="FF9C0006"/>
      <name val="Calibri"/>
      <scheme val="minor"/>
    </font>
    <font>
      <b/>
      <sz val="11.05"/>
      <color rgb="FFFA7D00"/>
      <name val="Calibri"/>
      <scheme val="minor"/>
    </font>
    <font>
      <b/>
      <sz val="11.05"/>
      <color theme="0"/>
      <name val="Calibri"/>
      <scheme val="minor"/>
    </font>
    <font>
      <i/>
      <sz val="11.05"/>
      <color rgb="FF7F7F7F"/>
      <name val="Calibri"/>
      <scheme val="minor"/>
    </font>
    <font>
      <sz val="11.05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.05"/>
      <color theme="3"/>
      <name val="Calibri"/>
      <scheme val="minor"/>
    </font>
    <font>
      <sz val="11.05"/>
      <color rgb="FF3F3F76"/>
      <name val="Calibri"/>
      <scheme val="minor"/>
    </font>
    <font>
      <sz val="11.05"/>
      <color rgb="FFFA7D00"/>
      <name val="Calibri"/>
      <scheme val="minor"/>
    </font>
    <font>
      <sz val="11.05"/>
      <color rgb="FF9C6500"/>
      <name val="Calibri"/>
      <scheme val="minor"/>
    </font>
    <font>
      <b/>
      <sz val="11.05"/>
      <color rgb="FF3F3F3F"/>
      <name val="Calibri"/>
      <scheme val="minor"/>
    </font>
    <font>
      <b/>
      <sz val="18"/>
      <color theme="3"/>
      <name val="Calibri Light"/>
      <scheme val="major"/>
    </font>
    <font>
      <b/>
      <sz val="11.05"/>
      <color theme="1"/>
      <name val="Calibri"/>
      <scheme val="minor"/>
    </font>
    <font>
      <sz val="11.05"/>
      <color rgb="FFFF0000"/>
      <name val="Calibri"/>
      <scheme val="minor"/>
    </font>
    <font>
      <b/>
      <i val="0"/>
      <sz val="11.05"/>
      <color theme="1"/>
      <name val="Calibri"/>
      <scheme val="minor"/>
    </font>
    <font>
      <b/>
      <i val="0"/>
      <sz val="18"/>
      <color theme="1"/>
      <name val="Calibri"/>
      <scheme val="minor"/>
    </font>
    <font>
      <b val="0"/>
      <i val="0"/>
      <sz val="14.05"/>
      <color theme="1"/>
      <name val="Calibri"/>
      <scheme val="minor"/>
    </font>
    <font>
      <b/>
      <i val="0"/>
      <sz val="11.05"/>
      <name val="Calibri"/>
      <scheme val="minor"/>
    </font>
    <font>
      <name val="Calibri"/>
      <scheme val="minor"/>
    </font>
    <font>
      <u/>
      <sz val="11"/>
      <color theme="10"/>
      <name val="Calibri"/>
    </font>
    <font>
      <u/>
      <sz val="14"/>
      <color theme="10"/>
      <name val="Calibri"/>
      <scheme val="minor"/>
    </font>
    <font>
      <b val="0"/>
      <i val="0"/>
      <sz val="14.05"/>
      <color rgb="FF7F7F7F"/>
      <name val="Calibri"/>
      <scheme val="minor"/>
    </font>
    <font>
      <sz val="11.05"/>
      <color rgb="FF7F7F7F"/>
      <name val="Calibri"/>
      <scheme val="minor"/>
    </font>
    <font>
      <b/>
      <sz val="18"/>
      <color rgb="FF7F7F7F"/>
      <name val="Calibri"/>
    </font>
    <font>
      <b/>
      <i val="0"/>
      <sz val="18"/>
      <color rgb="FF7F7F7F"/>
      <name val="Calibri"/>
    </font>
    <font>
      <b/>
      <i val="0"/>
      <sz val="12"/>
      <color rgb="FF7F7F7F"/>
      <name val="Calibri"/>
    </font>
    <font>
      <b val="0"/>
      <i val="0"/>
      <sz val="11.05"/>
      <color rgb="FF7F7F7F"/>
      <name val="Calibri"/>
      <scheme val="minor"/>
    </font>
    <font>
      <b val="0"/>
      <i val="0"/>
      <sz val="12"/>
      <color rgb="FF7F7F7F"/>
      <name val="Calibri"/>
    </font>
    <font>
      <sz val="12"/>
      <color rgb="FF7F7F7F"/>
      <name val="Calibri"/>
    </font>
    <font>
      <b val="0"/>
      <i val="0"/>
      <sz val="12"/>
      <color rgb="FF7F7F7F"/>
      <name val="Calibri"/>
    </font>
    <font>
      <sz val="12"/>
      <color theme="1"/>
      <name val="Calibri"/>
    </font>
    <font>
      <b/>
      <sz val="18"/>
      <color rgb="FF7F7F7F"/>
      <name val="Calibri"/>
    </font>
    <font>
      <b/>
      <i val="0"/>
      <sz val="14"/>
      <color rgb="FF595959"/>
      <name val="Calibri"/>
    </font>
    <font>
      <b val="0"/>
      <i val="0"/>
      <sz val="12"/>
      <color rgb="FF595959"/>
      <name val="Calibri"/>
    </font>
    <font>
      <u/>
      <sz val="14"/>
      <color rgb="FF7F7F7F"/>
      <name val="Calibri"/>
    </font>
    <font>
      <sz val="11.05"/>
      <color rgb="FF7F7F7F"/>
      <name val="Calibri"/>
    </font>
    <font>
      <sz val="10"/>
      <color rgb="FF7F7F7F"/>
      <name val="Calibri"/>
    </font>
    <font>
      <sz val="14"/>
      <color rgb="FFFFFFFF"/>
      <name val="Calibri"/>
    </font>
    <font>
      <b/>
      <i val="0"/>
      <sz val="18"/>
      <color rgb="FFFF885B"/>
      <name val="Calibri"/>
    </font>
    <font>
      <b/>
      <i val="0"/>
      <sz val="12"/>
      <color rgb="FF7F7F7F"/>
      <name val="Calibri"/>
    </font>
    <font>
      <b/>
      <sz val="24"/>
      <color rgb="FFFFFFFF"/>
      <name val="Calibri"/>
    </font>
    <font>
      <b val="0"/>
      <i val="0"/>
      <sz val="12"/>
      <color rgb="FFFF885B"/>
      <name val="Calibri"/>
    </font>
    <font>
      <b/>
      <i val="0"/>
      <sz val="18"/>
      <color rgb="FF566FFF"/>
      <name val="Calibri"/>
    </font>
    <font>
      <b val="0"/>
      <i val="0"/>
      <sz val="12"/>
      <color rgb="FF566FFF"/>
      <name val="Calibri"/>
    </font>
    <font>
      <b/>
      <i val="0"/>
      <sz val="18"/>
      <color rgb="FF32E3AE"/>
      <name val="Calibri"/>
    </font>
    <font>
      <b/>
      <i val="0"/>
      <sz val="12"/>
      <color rgb="FF777171"/>
      <name val="Calibri"/>
    </font>
    <font>
      <b val="0"/>
      <i val="0"/>
      <sz val="12"/>
      <color rgb="FF32E3AE"/>
      <name val="Calibri"/>
    </font>
    <font>
      <sz val="11.05"/>
      <color rgb="FFFFFFFF"/>
      <name val="Calibri"/>
    </font>
    <font>
      <b/>
      <i val="0"/>
      <sz val="18"/>
      <color rgb="FF777171"/>
      <name val="Calibri"/>
    </font>
    <font>
      <b val="0"/>
      <i val="0"/>
      <sz val="11"/>
      <color rgb="FF777171"/>
      <name val="Calibri"/>
    </font>
    <font>
      <sz val="11.05"/>
      <color rgb="FFFFFFFF"/>
      <name val="Calibri"/>
      <scheme val="minor"/>
    </font>
    <font>
      <b/>
      <i val="0"/>
      <sz val="18"/>
      <color rgb="FF59C7FF"/>
      <name val="Calibri"/>
    </font>
    <font>
      <b val="0"/>
      <i val="0"/>
      <sz val="12"/>
      <color rgb="FF59C7FF"/>
      <name val="Calibri"/>
    </font>
    <font>
      <b/>
      <i val="0"/>
      <sz val="12"/>
      <color rgb="FF595959"/>
      <name val="Calibri"/>
    </font>
    <font>
      <b/>
      <i val="0"/>
      <sz val="18"/>
      <color rgb="FF9E66FF"/>
      <name val="Calibri"/>
    </font>
    <font>
      <b val="0"/>
      <i val="0"/>
      <sz val="12"/>
      <color rgb="FF9E66FF"/>
      <name val="Calibri"/>
    </font>
    <font>
      <b/>
      <sz val="12"/>
      <color rgb="FF595959"/>
      <name val="Calibri"/>
    </font>
    <font>
      <sz val="12"/>
      <color rgb="FF595959"/>
      <name val="Calibri"/>
    </font>
    <font>
      <b val="0"/>
      <i val="0"/>
      <sz val="11.05"/>
      <color rgb="FF595959"/>
      <name val="Calibri"/>
      <scheme val="minor"/>
    </font>
    <font>
      <b/>
      <sz val="11"/>
      <color rgb="FF595959"/>
      <name val="calibri"/>
      <scheme val="minor"/>
    </font>
    <font>
      <sz val="11.05"/>
      <color rgb="FF595959"/>
      <name val="Calibri"/>
      <scheme val="minor"/>
    </font>
    <font>
      <b/>
      <i val="0"/>
      <sz val="11"/>
      <color rgb="FF595959"/>
      <name val="calibri"/>
      <scheme val="minor"/>
    </font>
    <font>
      <sz val="11"/>
      <name val="Calibri"/>
      <scheme val="minor"/>
    </font>
    <font>
      <sz val="11"/>
      <name val="Calibri"/>
    </font>
    <font>
      <sz val="10"/>
      <name val="Meiryo"/>
    </font>
    <font>
      <sz val="10"/>
      <name val="Calibri"/>
    </font>
    <font>
      <sz val="11"/>
      <color rgb="FF853D0C"/>
      <name val="Calibri"/>
    </font>
    <font>
      <sz val="14"/>
      <name val="Calibri Light"/>
    </font>
    <font>
      <u/>
      <sz val="12"/>
      <name val="Georgia"/>
    </font>
    <font>
      <i/>
      <sz val="12"/>
      <name val="Arial"/>
    </font>
    <font>
      <u/>
      <sz val="11"/>
      <color rgb="FF0563C1"/>
      <name val="Calibri"/>
    </font>
    <font>
      <sz val="16"/>
      <name val="Calibri"/>
    </font>
    <font>
      <b/>
      <sz val="10"/>
      <name val="Calibri"/>
    </font>
    <font>
      <sz val="9"/>
      <name val="Segoe UI"/>
    </font>
    <font>
      <sz val="11"/>
      <name val="Segoe UI"/>
    </font>
    <font>
      <sz val="10"/>
      <name val="Segoe UI"/>
    </font>
    <font>
      <i/>
      <sz val="11"/>
      <color rgb="FF767272"/>
      <name val="Calibri"/>
    </font>
    <font>
      <b/>
      <sz val="9"/>
      <name val="Calibri"/>
    </font>
    <font>
      <b/>
      <sz val="11"/>
      <name val="Calibri"/>
    </font>
    <font>
      <sz val="11"/>
      <color rgb="FF3C3A39"/>
      <name val="Calibri"/>
    </font>
    <font>
      <sz val="10"/>
      <color rgb="FF3C3A39"/>
      <name val="Calibri"/>
    </font>
    <font>
      <sz val="11"/>
      <color rgb="FF3C3939"/>
      <name val="Calibri"/>
    </font>
    <font>
      <b/>
      <sz val="14"/>
      <name val="Calibri"/>
    </font>
    <font>
      <sz val="10"/>
      <color rgb="FFFFFFFF"/>
      <name val="Calibri"/>
    </font>
    <font>
      <b/>
      <sz val="10"/>
      <color rgb="FFFFFFFF"/>
      <name val="Calibri"/>
    </font>
    <font>
      <sz val="10"/>
      <color theme="1"/>
      <name val="Calibri"/>
    </font>
    <font>
      <sz val="11"/>
      <color rgb="FF666666"/>
      <name val="Calibri"/>
    </font>
    <font>
      <sz val="9"/>
      <color rgb="FF666666"/>
      <name val="Calibri"/>
    </font>
    <font>
      <sz val="9"/>
      <color rgb="FFFF0000"/>
      <name val="Calibri"/>
    </font>
    <font>
      <sz val="11"/>
      <color rgb="FF333333"/>
      <name val="Calibri"/>
    </font>
    <font>
      <b/>
      <sz val="9"/>
      <name val="normal Arial"/>
    </font>
    <font>
      <sz val="10"/>
      <name val="Verdana"/>
    </font>
  </fonts>
  <fills count="62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1E7BFF"/>
      </patternFill>
    </fill>
    <fill>
      <patternFill patternType="solid">
        <fgColor rgb="FFFF885B"/>
      </patternFill>
    </fill>
    <fill>
      <patternFill patternType="solid">
        <fgColor rgb="FF9E66FF"/>
      </patternFill>
    </fill>
    <fill>
      <patternFill patternType="solid">
        <fgColor theme="0"/>
      </patternFill>
    </fill>
    <fill>
      <patternFill patternType="solid">
        <fgColor rgb="FFA5A5A5"/>
      </patternFill>
    </fill>
    <fill>
      <patternFill patternType="solid">
        <fgColor rgb="FFBFBFBF"/>
      </patternFill>
    </fill>
    <fill>
      <patternFill patternType="solid">
        <fgColor rgb="FFD8D8D8"/>
      </patternFill>
    </fill>
    <fill>
      <patternFill patternType="solid">
        <fgColor rgb="FFE3EFDA"/>
      </patternFill>
    </fill>
    <fill>
      <patternFill patternType="solid">
        <fgColor rgb="FFC7E0B4"/>
      </patternFill>
    </fill>
    <fill>
      <patternFill patternType="solid">
        <fgColor rgb="FFABD08E"/>
      </patternFill>
    </fill>
    <fill>
      <patternFill patternType="solid">
        <fgColor rgb="FF578336"/>
      </patternFill>
    </fill>
    <fill>
      <patternFill patternType="solid">
        <fgColor rgb="FF3A5724"/>
      </patternFill>
    </fill>
    <fill>
      <patternFill patternType="solid">
        <fgColor rgb="FF2F77B7"/>
      </patternFill>
    </fill>
    <fill>
      <patternFill patternType="solid">
        <fgColor rgb="FF9BC3E6"/>
      </patternFill>
    </fill>
    <fill>
      <patternFill patternType="solid">
        <fgColor rgb="FFBDD7EE"/>
      </patternFill>
    </fill>
    <fill>
      <patternFill patternType="solid">
        <fgColor rgb="FFDDEBF7"/>
      </patternFill>
    </fill>
    <fill>
      <patternFill patternType="solid">
        <fgColor rgb="FFFFF3CC"/>
      </patternFill>
    </fill>
    <fill>
      <patternFill patternType="solid">
        <fgColor rgb="FFFFE699"/>
      </patternFill>
    </fill>
    <fill>
      <patternFill patternType="solid">
        <fgColor rgb="FFFFD966"/>
      </patternFill>
    </fill>
    <fill>
      <patternFill patternType="solid">
        <fgColor rgb="FFBF9000"/>
      </patternFill>
    </fill>
    <fill>
      <patternFill patternType="solid">
        <fgColor rgb="FF806000"/>
      </patternFill>
    </fill>
    <fill>
      <patternFill patternType="solid">
        <fgColor rgb="FFFFFFFF"/>
      </patternFill>
    </fill>
    <fill>
      <patternFill patternType="solid">
        <fgColor rgb="FFF8F7ED"/>
      </patternFill>
    </fill>
    <fill>
      <patternFill patternType="solid">
        <fgColor rgb="FFED7D31"/>
      </patternFill>
    </fill>
    <fill>
      <patternFill patternType="solid">
        <fgColor rgb="FFFCE5D6"/>
      </patternFill>
    </fill>
    <fill>
      <patternFill patternType="solid">
        <fgColor rgb="FFD6DCE4"/>
      </patternFill>
    </fill>
    <fill>
      <patternFill patternType="solid">
        <fgColor rgb="FFFAFAFA"/>
      </patternFill>
    </fill>
  </fills>
  <borders count="144">
    <border>
      <left/>
      <right/>
      <top/>
      <bottom/>
    </border>
    <border>
      <left>
        <color rgb="FF000000"/>
      </left>
      <right>
        <color rgb="FF000000"/>
      </right>
      <top>
        <color rgb="FF000000"/>
      </top>
      <bottom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>
        <color rgb="FF000000"/>
      </left>
      <right>
        <color rgb="FF000000"/>
      </right>
      <top>
        <color rgb="FF000000"/>
      </top>
      <bottom style="thick">
        <color theme="4"/>
      </bottom>
      <diagonal/>
    </border>
    <border>
      <left>
        <color rgb="FF000000"/>
      </left>
      <right>
        <color rgb="FF000000"/>
      </right>
      <top>
        <color rgb="FF000000"/>
      </top>
      <bottom style="thick">
        <color theme="4" tint="0.5"/>
      </bottom>
      <diagonal/>
    </border>
    <border>
      <left>
        <color rgb="FF000000"/>
      </left>
      <right>
        <color rgb="FF000000"/>
      </right>
      <top>
        <color rgb="FF000000"/>
      </top>
      <bottom style="medium">
        <color theme="4" tint="0.4"/>
      </bottom>
      <diagonal/>
    </border>
    <border>
      <left>
        <color rgb="FF000000"/>
      </left>
      <right>
        <color rgb="FF000000"/>
      </right>
      <top>
        <color rgb="FF000000"/>
      </top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>
        <color rgb="FF000000"/>
      </left>
      <right>
        <color rgb="FF000000"/>
      </right>
      <top style="thin">
        <color theme="4"/>
      </top>
      <bottom style="double">
        <color theme="4"/>
      </bottom>
      <diagonal/>
    </border>
    <border>
      <left>
        <color rgb="FF000000"/>
      </left>
      <right>
        <color rgb="FF000000"/>
      </right>
      <top style="thin">
        <color rgb="FF000000"/>
      </top>
      <bottom style="thin">
        <color rgb="FF000000"/>
      </bottom>
      <diagonal/>
    </border>
    <border>
      <left>
        <color rgb="FF000000"/>
      </left>
      <right>
        <color rgb="FF000000"/>
      </right>
      <top>
        <color rgb="FF000000"/>
      </top>
      <bottom style="thin">
        <color rgb="FF000000"/>
      </bottom>
      <diagonal/>
    </border>
    <border>
      <left>
        <color rgb="FF000000"/>
      </left>
      <right style="thin">
        <color rgb="FF000000"/>
      </right>
      <top>
        <color rgb="FF000000"/>
      </top>
      <bottom style="thin">
        <color rgb="FF000000"/>
      </bottom>
      <diagonal/>
    </border>
    <border>
      <left>
        <color rgb="FF000000"/>
      </left>
      <right style="thin">
        <color rgb="FF000000"/>
      </right>
      <top>
        <color rgb="FF000000"/>
      </top>
      <bottom>
        <color rgb="FF000000"/>
      </bottom>
      <diagonal/>
    </border>
    <border>
      <left style="thin">
        <color rgb="FF000000"/>
      </left>
      <right style="thin">
        <color rgb="FF000000"/>
      </right>
      <top>
        <color rgb="FF000000"/>
      </top>
      <bottom>
        <color rgb="FF000000"/>
      </bottom>
      <diagonal/>
    </border>
    <border>
      <left style="thin">
        <color rgb="FF000000"/>
      </left>
      <right>
        <color rgb="FF000000"/>
      </right>
      <top>
        <color rgb="FF000000"/>
      </top>
      <bottom>
        <color rgb="FF000000"/>
      </bottom>
      <diagonal/>
    </border>
    <border>
      <left>
        <color rgb="FF000000"/>
      </left>
      <right style="thin">
        <color rgb="FF000000"/>
      </right>
      <top style="thin">
        <color rgb="FF000000"/>
      </top>
      <bottom>
        <color rgb="FF000000"/>
      </bottom>
      <diagonal/>
    </border>
    <border>
      <left style="thin">
        <color rgb="FF000000"/>
      </left>
      <right style="thin">
        <color rgb="FF000000"/>
      </right>
      <top>
        <color rgb="FF000000"/>
      </top>
      <bottom style="thin">
        <color rgb="FF000000"/>
      </bottom>
      <diagonal/>
    </border>
    <border>
      <left style="thin">
        <color rgb="FF000000"/>
      </left>
      <right>
        <color rgb="FF000000"/>
      </right>
      <top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>
        <color rgb="FF000000"/>
      </bottom>
      <diagonal/>
    </border>
    <border>
      <left style="thin">
        <color rgb="FF000000"/>
      </left>
      <right>
        <color rgb="FF000000"/>
      </right>
      <top style="thin">
        <color rgb="FF000000"/>
      </top>
      <bottom>
        <color rgb="FF000000"/>
      </bottom>
      <diagonal/>
    </border>
    <border>
      <left>
        <color rgb="FF000000"/>
      </left>
      <right>
        <color rgb="FF000000"/>
      </right>
      <top>
        <color rgb="FF000000"/>
      </top>
      <bottom style="medium">
        <color rgb="FF000000"/>
      </bottom>
      <diagonal/>
    </border>
    <border>
      <right style="thin">
        <color rgb="FF000000"/>
      </right>
      <bottom style="thin">
        <color rgb="FF000000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rgb="FF000000"/>
      </left>
      <bottom style="thin">
        <color rgb="FF000000"/>
      </bottom>
      <diagonal/>
    </border>
    <border>
      <right style="thin">
        <color rgb="FF000000"/>
      </right>
      <top style="thin">
        <color rgb="FF000000"/>
      </top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 style="thin">
        <color rgb="FF000000"/>
      </left>
      <top style="thin">
        <color rgb="FF000000"/>
      </top>
      <diagonal/>
    </border>
    <border>
      <right style="thin">
        <color rgb="FF000000"/>
      </right>
      <diagonal/>
    </border>
    <border>
      <left style="thin">
        <color rgb="FF000000"/>
      </left>
      <right style="thin">
        <color rgb="FF000000"/>
      </right>
      <diagonal/>
    </border>
    <border>
      <left style="thin">
        <color rgb="FF000000"/>
      </left>
      <diagonal/>
    </border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>
        <color rgb="FF000000"/>
      </left>
      <right>
        <color rgb="FF000000"/>
      </right>
      <top>
        <color rgb="FF000000"/>
      </top>
      <bottom style="medium">
        <color rgb="FF7F7F7F"/>
      </bottom>
      <diagonal/>
    </border>
    <border>
      <left>
        <color rgb="FF000000"/>
      </left>
      <right>
        <color rgb="FF000000"/>
      </right>
      <top>
        <color rgb="FF000000"/>
      </top>
      <bottom style="medium">
        <color rgb="FF7F7F7F"/>
      </bottom>
      <diagonal/>
    </border>
    <border>
      <left>
        <color rgb="FF000000"/>
      </left>
      <right>
        <color rgb="FF000000"/>
      </right>
      <top>
        <color rgb="FF000000"/>
      </top>
      <bottom style="medium">
        <color rgb="FF7F7F7F"/>
      </bottom>
      <diagonal/>
    </border>
    <border>
      <left>
        <color rgb="FF000000"/>
      </left>
      <right>
        <color rgb="FF000000"/>
      </right>
      <top>
        <color rgb="FF000000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>
        <color rgb="FF000000"/>
      </left>
      <right>
        <color rgb="FF000000"/>
      </right>
      <top style="thin">
        <color rgb="FF000000"/>
      </top>
      <bottom style="thin">
        <color rgb="FF7F7F7F"/>
      </bottom>
      <diagonal/>
    </border>
    <border>
      <left>
        <color rgb="FF000000"/>
      </left>
      <right>
        <color rgb="FF000000"/>
      </right>
      <top style="thin">
        <color rgb="FF000000"/>
      </top>
      <bottom style="thin">
        <color rgb="FF7F7F7F"/>
      </bottom>
      <diagonal/>
    </border>
    <border>
      <left style="thin">
        <color rgb="FF1E7BFF"/>
      </left>
      <right/>
      <top style="thin">
        <color rgb="FF1E7BFF"/>
      </top>
      <bottom/>
      <diagonal/>
    </border>
    <border>
      <left/>
      <right style="thin">
        <color rgb="FF1E7BFF"/>
      </right>
      <top style="thin">
        <color rgb="FF1E7BFF"/>
      </top>
      <bottom/>
      <diagonal/>
    </border>
    <border>
      <left style="thin">
        <color rgb="FF1E7BFF"/>
      </left>
      <right/>
      <top/>
      <bottom/>
      <diagonal/>
    </border>
    <border>
      <left/>
      <right style="thin">
        <color rgb="FF1E7BFF"/>
      </right>
      <top/>
      <bottom/>
      <diagonal/>
    </border>
    <border>
      <left style="thin">
        <color rgb="FF1E7BFF"/>
      </left>
      <right/>
      <top/>
      <bottom style="thin">
        <color rgb="FF1E7BFF"/>
      </bottom>
      <diagonal/>
    </border>
    <border>
      <left/>
      <right style="thin">
        <color rgb="FF1E7BFF"/>
      </right>
      <top/>
      <bottom style="thin">
        <color rgb="FF1E7BFF"/>
      </bottom>
      <diagonal/>
    </border>
    <border>
      <left style="thin">
        <color rgb="FFFF885B"/>
      </left>
      <right/>
      <top style="thin">
        <color rgb="FFFF885B"/>
      </top>
      <bottom/>
      <diagonal/>
    </border>
    <border>
      <left/>
      <right style="thin">
        <color rgb="FFFF885B"/>
      </right>
      <top style="thin">
        <color rgb="FFFF885B"/>
      </top>
      <bottom/>
      <diagonal/>
    </border>
    <border>
      <left style="thin">
        <color rgb="FFFF885B"/>
      </left>
      <right/>
      <top/>
      <bottom/>
      <diagonal/>
    </border>
    <border>
      <left/>
      <right style="thin">
        <color rgb="FFFF885B"/>
      </right>
      <top/>
      <bottom/>
      <diagonal/>
    </border>
    <border>
      <left style="thin">
        <color rgb="FFFF885B"/>
      </left>
      <right/>
      <top/>
      <bottom style="thin">
        <color rgb="FFFF885B"/>
      </bottom>
      <diagonal/>
    </border>
    <border>
      <left/>
      <right style="thin">
        <color rgb="FFFF885B"/>
      </right>
      <top/>
      <bottom style="thin">
        <color rgb="FFFF885B"/>
      </bottom>
      <diagonal/>
    </border>
    <border>
      <left style="thin">
        <color rgb="FF9E66FF"/>
      </left>
      <right/>
      <top style="thin">
        <color rgb="FF9E66FF"/>
      </top>
      <bottom/>
      <diagonal/>
    </border>
    <border>
      <left/>
      <right style="thin">
        <color rgb="FF9E66FF"/>
      </right>
      <top style="thin">
        <color rgb="FF9E66FF"/>
      </top>
      <bottom/>
      <diagonal/>
    </border>
    <border>
      <left style="thin">
        <color rgb="FF9E66FF"/>
      </left>
      <right/>
      <top/>
      <bottom/>
      <diagonal/>
    </border>
    <border>
      <left/>
      <right style="thin">
        <color rgb="FF9E66FF"/>
      </right>
      <top/>
      <bottom/>
      <diagonal/>
    </border>
    <border>
      <left style="thin">
        <color rgb="FF9E66FF"/>
      </left>
      <right/>
      <top/>
      <bottom style="thin">
        <color rgb="FF9E66FF"/>
      </bottom>
      <diagonal/>
    </border>
    <border>
      <left/>
      <right style="thin">
        <color rgb="FF9E66FF"/>
      </right>
      <top/>
      <bottom style="thin">
        <color rgb="FF9E66FF"/>
      </bottom>
      <diagonal/>
    </border>
    <border>
      <left/>
      <right/>
      <top>
        <color rgb="FF000000"/>
      </top>
      <bottom style="thin">
        <color theme="8"/>
      </bottom>
      <diagonal/>
    </border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>
        <color rgb="FF000000"/>
      </left>
      <right>
        <color rgb="FF000000"/>
      </right>
      <top style="thin">
        <color theme="8"/>
      </top>
      <bottom style="thin">
        <color theme="8"/>
      </bottom>
      <diagonal/>
    </border>
    <border>
      <left>
        <color rgb="FF000000"/>
      </left>
      <right>
        <color rgb="FF000000"/>
      </right>
      <top>
        <color rgb="FF000000"/>
      </top>
      <bottom style="thin">
        <color theme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        <color rgb="FF000000"/>
      </left>
      <right>
        <color rgb="FF000000"/>
      </right>
      <top>
        <color rgb="FF000000"/>
      </top>
      <bottom>
        <color rgb="FF000000"/>
      </bottom>
    </border>
    <border>
      <bottom style="thin">
        <color rgb="FF000000"/>
      </bottom>
    </border>
    <border>
      <left style="thick">
        <color rgb="FF70AD47"/>
      </left>
      <top style="thick">
        <color rgb="FF70AD47"/>
      </top>
    </border>
    <border>
      <top style="thick">
        <color rgb="FF70AD47"/>
      </top>
    </border>
    <border>
      <right style="thick">
        <color rgb="FF70AD47"/>
      </right>
      <top style="thick">
        <color rgb="FF70AD47"/>
      </top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ck">
        <color rgb="FF70AD47"/>
      </left>
    </border>
    <border>
      <left style="double">
        <color rgb="FF70AD47"/>
      </left>
      <top style="double">
        <color rgb="FF70AD47"/>
      </top>
    </border>
    <border>
      <top style="double">
        <color rgb="FF70AD47"/>
      </top>
      <bottom style="thin">
        <color rgb="FF70AD47"/>
      </bottom>
    </border>
    <border>
      <right style="double">
        <color rgb="FF70AD47"/>
      </right>
      <top style="double">
        <color rgb="FF70AD47"/>
      </top>
    </border>
    <border>
      <right style="thick">
        <color rgb="FF70AD47"/>
      </right>
    </border>
    <border>
      <left style="double">
        <color rgb="FF70AD47"/>
      </left>
      <right style="thin">
        <color rgb="FF70AD47"/>
      </right>
    </border>
    <border>
      <left style="thin">
        <color rgb="FF70AD47"/>
      </left>
      <top style="thin">
        <color rgb="FF70AD47"/>
      </top>
    </border>
    <border>
      <top style="thin">
        <color rgb="FF70AD47"/>
      </top>
      <bottom style="dashed">
        <color rgb="FF70AD47"/>
      </bottom>
    </border>
    <border>
      <right style="thin">
        <color rgb="FF70AD47"/>
      </right>
      <top style="thin">
        <color rgb="FF70AD47"/>
      </top>
    </border>
    <border>
      <right style="double">
        <color rgb="FF70AD47"/>
      </right>
    </border>
    <border>
      <left style="thin">
        <color rgb="FF70AD47"/>
      </left>
      <right style="dashed">
        <color rgb="FF70AD47"/>
      </right>
    </border>
    <border>
      <left style="dashed">
        <color rgb="FF70AD47"/>
      </left>
      <top style="dashed">
        <color rgb="FF70AD47"/>
      </top>
      <bottom style="dashed">
        <color rgb="FF70AD47"/>
      </bottom>
    </border>
    <border>
      <top style="dashed">
        <color rgb="FF70AD47"/>
      </top>
      <bottom style="dashed">
        <color rgb="FF70AD47"/>
      </bottom>
    </border>
    <border>
      <right style="dashed">
        <color rgb="FF70AD47"/>
      </right>
      <top style="dashed">
        <color rgb="FF70AD47"/>
      </top>
      <bottom style="dashed">
        <color rgb="FF70AD47"/>
      </bottom>
    </border>
    <border>
      <right style="thin">
        <color rgb="FF70AD47"/>
      </right>
    </border>
    <border>
      <left style="thin">
        <color rgb="FF70AD47"/>
      </left>
      <bottom style="thin">
        <color rgb="FF70AD47"/>
      </bottom>
    </border>
    <border>
      <bottom style="thin">
        <color rgb="FF70AD47"/>
      </bottom>
    </border>
    <border>
      <right style="thin">
        <color rgb="FF70AD47"/>
      </right>
      <bottom style="thin">
        <color rgb="FF70AD47"/>
      </bottom>
    </border>
    <border>
      <left style="double">
        <color rgb="FF70AD47"/>
      </left>
      <bottom style="double">
        <color rgb="FF70AD47"/>
      </bottom>
    </border>
    <border>
      <bottom style="double">
        <color rgb="FF70AD47"/>
      </bottom>
    </border>
    <border>
      <right style="double">
        <color rgb="FF70AD47"/>
      </right>
      <bottom style="double">
        <color rgb="FF70AD47"/>
      </bottom>
    </border>
    <border>
      <left style="thick">
        <color rgb="FF70AD47"/>
      </left>
      <bottom style="thick">
        <color rgb="FF70AD47"/>
      </bottom>
    </border>
    <border>
      <bottom style="thick">
        <color rgb="FF70AD47"/>
      </bottom>
    </border>
    <border>
      <right style="thick">
        <color rgb="FF70AD47"/>
      </right>
      <bottom style="thick">
        <color rgb="FF70AD47"/>
      </bottom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</border>
    <border>
      <left style="dashed">
        <color rgb="FF7F7F7F"/>
      </left>
      <right style="dashed">
        <color rgb="FF7F7F7F"/>
      </right>
      <top style="dashed">
        <color rgb="FF7F7F7F"/>
      </top>
      <bottom style="dashed">
        <color rgb="FF7F7F7F"/>
      </bottom>
    </border>
    <border>
      <top style="dashed">
        <color rgb="FF7F7F7F"/>
      </top>
    </border>
    <border>
      <left style="thick">
        <color rgb="FFFFC000"/>
      </left>
      <right style="thin">
        <color rgb="FFBFBFBF"/>
      </right>
      <top style="thick">
        <color rgb="FFFFC000"/>
      </top>
      <bottom style="thin">
        <color rgb="FFBFBFBF"/>
      </bottom>
    </border>
    <border>
      <left style="thin">
        <color rgb="FFBFBFBF"/>
      </left>
      <right style="thick">
        <color rgb="FFFFC000"/>
      </right>
      <top style="thick">
        <color rgb="FFFFC000"/>
      </top>
      <bottom style="thin">
        <color rgb="FFBFBFBF"/>
      </bottom>
    </border>
    <border>
      <left style="thick">
        <color rgb="FFFFC000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ck">
        <color rgb="FFFFC000"/>
      </right>
      <top style="thin">
        <color rgb="FFBFBFBF"/>
      </top>
      <bottom style="thin">
        <color rgb="FFBFBFBF"/>
      </bottom>
    </border>
    <border>
      <left style="thick">
        <color rgb="FFFFC000"/>
      </left>
      <right style="thin">
        <color rgb="FFBFBFBF"/>
      </right>
      <top style="thin">
        <color rgb="FFBFBFBF"/>
      </top>
      <bottom>
        <color rgb="FF000000"/>
      </bottom>
    </border>
    <border>
      <left style="thin">
        <color rgb="FFBFBFBF"/>
      </left>
      <right style="thick">
        <color rgb="FFFFC000"/>
      </right>
      <top style="thin">
        <color rgb="FFBFBFBF"/>
      </top>
      <bottom>
        <color rgb="FF000000"/>
      </bottom>
    </border>
    <border>
      <left style="thick">
        <color rgb="FFFFC000"/>
      </left>
      <right style="thin">
        <color rgb="FFBFBFBF"/>
      </right>
      <top>
        <color rgb="FFFFC000"/>
      </top>
      <bottom style="thin">
        <color rgb="FFBFBFBF"/>
      </bottom>
    </border>
    <border>
      <left style="thin">
        <color rgb="FFBFBFBF"/>
      </left>
      <right style="thick">
        <color rgb="FFFFC000"/>
      </right>
      <top>
        <color rgb="FFFFC000"/>
      </top>
      <bottom style="thin">
        <color rgb="FFBFBFBF"/>
      </bottom>
    </border>
    <border>
      <left style="thick">
        <color rgb="FFFFC000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ck">
        <color rgb="FFFFC000"/>
      </right>
      <top style="thin">
        <color rgb="FFBFBFBF"/>
      </top>
      <bottom style="thin">
        <color rgb="FFBFBFBF"/>
      </bottom>
      <diagonal/>
    </border>
    <border>
      <left style="thick">
        <color rgb="FFFFC000"/>
      </left>
      <right style="thin">
        <color rgb="FFBFBFBF"/>
      </right>
      <top style="thin">
        <color rgb="FFBFBFBF"/>
      </top>
      <bottom style="thick">
        <color rgb="FFFFC000"/>
      </bottom>
    </border>
    <border>
      <left style="thin">
        <color rgb="FFBFBFBF"/>
      </left>
      <right style="thick">
        <color rgb="FFFFC000"/>
      </right>
      <top style="thin">
        <color rgb="FFBFBFBF"/>
      </top>
      <bottom style="thick">
        <color rgb="FFFFC000"/>
      </bottom>
    </border>
    <border>
      <left style="thick">
        <color rgb="FFFFC000"/>
      </left>
      <right style="thin">
        <color rgb="FFBFBFBF"/>
      </right>
      <top style="thin">
        <color rgb="FFBFBFBF"/>
      </top>
      <bottom style="thick">
        <color rgb="FFFFC000"/>
      </bottom>
      <diagonal/>
    </border>
    <border>
      <left style="thin">
        <color rgb="FFBFBFBF"/>
      </left>
      <right style="thick">
        <color rgb="FFFFC000"/>
      </right>
      <top style="thin">
        <color rgb="FFBFBFBF"/>
      </top>
      <bottom style="thick">
        <color rgb="FFFFC00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n">
        <color rgb="FFBFBFBF"/>
      </bottom>
    </border>
    <border>
      <left style="thick">
        <color rgb="FFFFC000"/>
      </left>
      <right style="thin">
        <color rgb="FFBFBFBF"/>
      </right>
      <top style="thick">
        <color rgb="FFFFC000"/>
      </top>
      <bottom>
        <color rgb="FFFFC00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>
        <color rgb="FFFFC000"/>
      </bottom>
      <diagonal/>
    </border>
    <border>
      <left style="thick">
        <color rgb="FFFFC000"/>
      </left>
      <right style="thin">
        <color rgb="FFBFBFBF"/>
      </right>
      <top>
        <color rgb="FFFFC000"/>
      </top>
      <bottom>
        <color rgb="FFFFC000"/>
      </bottom>
      <diagonal/>
    </border>
    <border>
      <left style="thick">
        <color rgb="FFFFC000"/>
      </left>
      <right style="thick">
        <color rgb="FFFFC000"/>
      </right>
      <top>
        <color rgb="FFFFC000"/>
      </top>
      <bottom>
        <color rgb="FFFFC000"/>
      </bottom>
      <diagonal/>
    </border>
    <border>
      <left style="thick">
        <color rgb="FFFFC000"/>
      </left>
      <right style="thin">
        <color rgb="FFBFBFBF"/>
      </right>
      <top>
        <color rgb="FFFFC000"/>
      </top>
      <bottom style="thin">
        <color rgb="FFBFBFBF"/>
      </bottom>
      <diagonal/>
    </border>
    <border>
      <left style="thick">
        <color rgb="FFFFC000"/>
      </left>
      <right style="thick">
        <color rgb="FFFFC000"/>
      </right>
      <top>
        <color rgb="FFFFC000"/>
      </top>
      <bottom style="thin">
        <color rgb="FFBFBFBF"/>
      </bottom>
      <diagonal/>
    </border>
    <border>
      <left style="thick">
        <color rgb="FFFFC000"/>
      </left>
      <top style="thin">
        <color rgb="FFBFBFBF"/>
      </top>
      <bottom style="thick">
        <color rgb="FFFFC000"/>
      </bottom>
    </border>
    <border>
      <right style="thick">
        <color rgb="FFFFC000"/>
      </right>
      <top style="thin">
        <color rgb="FFBFBFBF"/>
      </top>
      <bottom style="thick">
        <color rgb="FFFFC000"/>
      </bottom>
    </border>
    <border>
      <bottom style="thin">
        <color rgb="FFBFBFBF"/>
      </bottom>
    </border>
    <border>
      <left style="thin">
        <color rgb="FFBFBFBF"/>
      </left>
      <top style="thin">
        <color rgb="FFBFBFBF"/>
      </top>
    </border>
    <border>
      <top style="thin">
        <color rgb="FFBFBFBF"/>
      </top>
    </border>
    <border>
      <right style="thin">
        <color rgb="FFBFBFBF"/>
      </right>
      <top style="thin">
        <color rgb="FFBFBFBF"/>
      </top>
    </border>
    <border>
      <left style="thin">
        <color rgb="FFBFBFBF"/>
      </left>
    </border>
    <border>
      <right style="thin">
        <color rgb="FFBFBFBF"/>
      </right>
    </border>
    <border>
      <right style="dashed">
        <color rgb="FFBFBFBF"/>
      </right>
    </border>
    <border>
      <left style="dashed">
        <color rgb="FFBFBFBF"/>
      </left>
    </border>
    <border>
      <left style="thin">
        <color rgb="FFF0975B"/>
      </left>
      <top style="thin">
        <color rgb="FFF0975B"/>
      </top>
      <bottom style="thin">
        <color rgb="FFF0975B"/>
      </bottom>
    </border>
    <border>
      <top style="thin">
        <color rgb="FFF0975B"/>
      </top>
      <bottom style="thin">
        <color rgb="FFF0975B"/>
      </bottom>
    </border>
    <border>
      <right style="thin">
        <color rgb="FFF0975B"/>
      </right>
      <top style="thin">
        <color rgb="FFF0975B"/>
      </top>
      <bottom style="thin">
        <color rgb="FFF0975B"/>
      </bottom>
    </border>
    <border>
      <left style="thin">
        <color rgb="FFF0975B"/>
      </left>
      <right>
        <color rgb="FF000000"/>
      </right>
      <top style="thin">
        <color rgb="FFF0975B"/>
      </top>
      <bottom style="thin">
        <color rgb="FFF0975B"/>
      </bottom>
    </border>
    <border>
      <left>
        <color rgb="FF000000"/>
      </left>
      <right>
        <color rgb="FF000000"/>
      </right>
      <top style="thin">
        <color rgb="FFF0975B"/>
      </top>
      <bottom style="thin">
        <color rgb="FFF0975B"/>
      </bottom>
    </border>
    <border>
      <left>
        <color rgb="FF000000"/>
      </left>
      <right style="thin">
        <color rgb="FFF0975B"/>
      </right>
      <top style="thin">
        <color rgb="FFF0975B"/>
      </top>
      <bottom style="thin">
        <color rgb="FFF0975B"/>
      </bottom>
    </border>
    <border>
      <bottom style="thin">
        <color rgb="FFAEADAC"/>
      </bottom>
    </border>
    <border>
      <left style="thin">
        <color rgb="FFAEADAC"/>
      </left>
      <right style="thin">
        <color rgb="FFAEADAC"/>
      </right>
      <top style="thin">
        <color rgb="FFAEADAC"/>
      </top>
      <bottom style="thin">
        <color rgb="FFAEADAC"/>
      </bottom>
    </border>
    <border>
      <left style="thin">
        <color rgb="FFAEADAC"/>
      </left>
      <top style="thin">
        <color rgb="FFAEADAC"/>
      </top>
      <bottom style="thin">
        <color rgb="FFAEADAC"/>
      </bottom>
    </border>
    <border>
      <left style="thin">
        <color rgb="FFAEADAC"/>
      </left>
      <right style="thin">
        <color rgb="FFAEADAC"/>
      </right>
      <bottom style="thin">
        <color rgb="FFAEADAC"/>
      </bottom>
    </border>
    <border>
      <left style="thin">
        <color rgb="FFAEADAC"/>
      </left>
      <bottom style="thin">
        <color rgb="FFAEADAC"/>
      </bottom>
    </border>
    <border>
      <left style="thin">
        <color rgb="FFAEADAC"/>
      </left>
      <right style="thin">
        <color rgb="FFAEADAC"/>
      </right>
      <top style="thin">
        <color rgb="FFAEADAC"/>
      </top>
    </border>
    <border>
      <left style="thin">
        <color rgb="FFAEADAC"/>
      </left>
      <top style="thin">
        <color rgb="FFAEADAC"/>
      </top>
    </border>
  </borders>
  <cellStyleXfs count="48">
    <xf numFmtId="0" fontId="0" fillId="0" borderId="1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1" borderId="0"/>
    <xf numFmtId="0" fontId="1" fillId="12" borderId="0"/>
    <xf numFmtId="0" fontId="1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9" borderId="0"/>
    <xf numFmtId="0" fontId="2" fillId="20" borderId="0"/>
    <xf numFmtId="0" fontId="2" fillId="21" borderId="0"/>
    <xf numFmtId="0" fontId="2" fillId="22" borderId="0"/>
    <xf numFmtId="0" fontId="2" fillId="23" borderId="0"/>
    <xf numFmtId="0" fontId="2" fillId="24" borderId="0"/>
    <xf numFmtId="0" fontId="2" fillId="25" borderId="0"/>
    <xf numFmtId="0" fontId="3" fillId="26" borderId="0"/>
    <xf numFmtId="0" fontId="4" fillId="27" borderId="2"/>
    <xf numFmtId="0" fontId="5" fillId="28" borderId="3"/>
    <xf numFmtId="171" fontId="0" fillId="0" borderId="0"/>
    <xf numFmtId="41" fontId="0" fillId="0" borderId="0"/>
    <xf numFmtId="172" fontId="0" fillId="0" borderId="0"/>
    <xf numFmtId="173" fontId="0" fillId="0" borderId="0"/>
    <xf numFmtId="0" fontId="6" fillId="0" borderId="0"/>
    <xf numFmtId="0" fontId="7" fillId="29" borderId="0"/>
    <xf numFmtId="0" fontId="8" fillId="0" borderId="4"/>
    <xf numFmtId="0" fontId="9" fillId="0" borderId="5"/>
    <xf numFmtId="0" fontId="10" fillId="0" borderId="6"/>
    <xf numFmtId="0" fontId="10" fillId="0" borderId="0"/>
    <xf numFmtId="0" fontId="11" fillId="30" borderId="2"/>
    <xf numFmtId="0" fontId="12" fillId="0" borderId="7"/>
    <xf numFmtId="0" fontId="13" fillId="31" borderId="0"/>
    <xf numFmtId="0" fontId="0" fillId="32" borderId="8"/>
    <xf numFmtId="0" fontId="14" fillId="27" borderId="9"/>
    <xf numFmtId="9" fontId="0" fillId="0" borderId="0"/>
    <xf numFmtId="0" fontId="15" fillId="0" borderId="0"/>
    <xf numFmtId="0" fontId="16" fillId="0" borderId="10"/>
    <xf numFmtId="0" fontId="17" fillId="0" borderId="0"/>
    <xf numFmtId="0" fontId="23" fillId="0" borderId="0"/>
  </cellStyleXfs>
  <cellXfs count="354">
    <xf numFmtId="0" fontId="0" fillId="0" borderId="1" xfId="0"/>
    <xf numFmtId="0" fontId="24" fillId="0" borderId="33" xfId="47">
      <alignment horizontal="center" vertical="center"/>
    </xf>
    <xf numFmtId="0" fontId="24" fillId="33" borderId="33" xfId="47">
      <alignment vertical="center"/>
    </xf>
    <xf numFmtId="0" fontId="1" fillId="33" borderId="34" xfId="0"/>
    <xf numFmtId="14" fontId="25" fillId="33" borderId="1" xfId="0">
      <alignment horizontal="center" vertical="top" wrapText="1"/>
    </xf>
    <xf numFmtId="0" fontId="25" fillId="33" borderId="1" xfId="0">
      <alignment vertical="top" wrapText="1"/>
    </xf>
    <xf numFmtId="0" fontId="26" fillId="33" borderId="34" xfId="0"/>
    <xf numFmtId="0" fontId="24" fillId="0" borderId="33" xfId="47">
      <alignment vertical="center"/>
    </xf>
    <xf numFmtId="0" fontId="27" fillId="0" borderId="34" xfId="0">
      <alignment horizontal="center" vertical="center"/>
    </xf>
    <xf numFmtId="0" fontId="27" fillId="0" borderId="34" xfId="0">
      <alignment vertical="center"/>
    </xf>
    <xf numFmtId="0" fontId="28" fillId="0" borderId="1" xfId="0">
      <alignment horizontal="left" vertical="center"/>
    </xf>
    <xf numFmtId="0" fontId="25" fillId="33" borderId="35" xfId="0">
      <alignment horizontal="left" vertical="top"/>
    </xf>
    <xf numFmtId="0" fontId="25" fillId="33" borderId="35" xfId="0">
      <alignment horizontal="center" vertical="top" wrapText="1"/>
    </xf>
    <xf numFmtId="197" fontId="29" fillId="33" borderId="36" xfId="0">
      <alignment horizontal="center" vertical="top" wrapText="1"/>
    </xf>
    <xf numFmtId="197" fontId="29" fillId="0" borderId="37" xfId="0">
      <alignment horizontal="center" vertical="top" wrapText="1"/>
    </xf>
    <xf numFmtId="0" fontId="30" fillId="33" borderId="1" xfId="0">
      <alignment horizontal="left" vertical="bottom"/>
    </xf>
    <xf numFmtId="0" fontId="26" fillId="33" borderId="1" xfId="0"/>
    <xf numFmtId="0" fontId="30" fillId="33" borderId="1" xfId="0"/>
    <xf numFmtId="0" fontId="29" fillId="33" borderId="1" xfId="0"/>
    <xf numFmtId="0" fontId="31" fillId="33" borderId="38" xfId="0"/>
    <xf numFmtId="0" fontId="32" fillId="33" borderId="39" xfId="0"/>
    <xf numFmtId="0" fontId="32" fillId="33" borderId="34" xfId="0"/>
    <xf numFmtId="0" fontId="29" fillId="33" borderId="1" xfId="0">
      <alignment horizontal="right" vertical="bottom"/>
    </xf>
    <xf numFmtId="0" fontId="31" fillId="33" borderId="38" xfId="0">
      <alignment horizontal="left" vertical="bottom"/>
    </xf>
    <xf numFmtId="0" fontId="30" fillId="33" borderId="38" xfId="0">
      <alignment horizontal="left" vertical="bottom"/>
    </xf>
    <xf numFmtId="0" fontId="30" fillId="33" borderId="1" xfId="0">
      <alignment horizontal="left" vertical="bottom"/>
    </xf>
    <xf numFmtId="0" fontId="31" fillId="33" borderId="40" xfId="0"/>
    <xf numFmtId="200" fontId="31" fillId="33" borderId="40" xfId="0">
      <alignment horizontal="left" vertical="bottom"/>
    </xf>
    <xf numFmtId="197" fontId="33" fillId="0" borderId="41" xfId="0">
      <alignment horizontal="left" vertical="bottom"/>
    </xf>
    <xf numFmtId="0" fontId="31" fillId="33" borderId="1" xfId="0"/>
    <xf numFmtId="0" fontId="0" fillId="0" borderId="1" xfId="0">
      <alignment horizontal="left" vertical="bottom"/>
    </xf>
    <xf numFmtId="0" fontId="1" fillId="33" borderId="1" xfId="0"/>
    <xf numFmtId="0" fontId="34" fillId="33" borderId="34" xfId="0"/>
    <xf numFmtId="0" fontId="0" fillId="33" borderId="1" xfId="0">
      <alignment horizontal="left" vertical="bottom"/>
    </xf>
    <xf numFmtId="0" fontId="0" fillId="33" borderId="1" xfId="0"/>
    <xf numFmtId="0" fontId="1" fillId="34" borderId="34" xfId="0"/>
    <xf numFmtId="0" fontId="0" fillId="34" borderId="1" xfId="0">
      <alignment horizontal="left" vertical="bottom"/>
    </xf>
    <xf numFmtId="0" fontId="18" fillId="0" borderId="1" xfId="0"/>
    <xf numFmtId="0" fontId="0" fillId="0" borderId="1" xfId="0">
      <alignment horizontal="center" vertical="bottom"/>
    </xf>
    <xf numFmtId="200" fontId="35" fillId="0" borderId="34" xfId="0">
      <alignment horizontal="center" vertical="top"/>
    </xf>
    <xf numFmtId="0" fontId="36" fillId="0" borderId="1" xfId="0">
      <alignment horizontal="left" vertical="center"/>
    </xf>
    <xf numFmtId="0" fontId="36" fillId="0" borderId="1" xfId="0">
      <alignment horizontal="right" vertical="center" indent="2"/>
    </xf>
    <xf numFmtId="0" fontId="37" fillId="0" borderId="1" xfId="0"/>
    <xf numFmtId="176" fontId="37" fillId="0" borderId="1" xfId="0">
      <alignment horizontal="right" vertical="bottom" indent="3"/>
    </xf>
    <xf numFmtId="0" fontId="38" fillId="0" borderId="34" xfId="0"/>
    <xf numFmtId="0" fontId="39" fillId="0" borderId="34" xfId="0"/>
    <xf numFmtId="0" fontId="40" fillId="0" borderId="34" xfId="0">
      <alignment vertical="center"/>
    </xf>
    <xf numFmtId="0" fontId="40" fillId="0" borderId="34" xfId="0">
      <alignment horizontal="center" vertical="center"/>
    </xf>
    <xf numFmtId="0" fontId="41" fillId="35" borderId="42" xfId="0">
      <alignment horizontal="left" vertical="center"/>
    </xf>
    <xf numFmtId="0" fontId="41" fillId="35" borderId="43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4" xfId="0">
      <alignment horizontal="left" vertical="center"/>
    </xf>
    <xf numFmtId="0" fontId="41" fillId="35" borderId="45" xfId="0">
      <alignment horizontal="left" vertical="center"/>
    </xf>
    <xf numFmtId="0" fontId="41" fillId="35" borderId="46" xfId="0">
      <alignment horizontal="left" vertical="center"/>
    </xf>
    <xf numFmtId="0" fontId="41" fillId="35" borderId="47" xfId="0">
      <alignment horizontal="left" vertical="center"/>
    </xf>
    <xf numFmtId="0" fontId="34" fillId="0" borderId="34" xfId="0">
      <alignment horizontal="left" vertical="top"/>
    </xf>
    <xf numFmtId="284" fontId="42" fillId="0" borderId="1" xfId="0">
      <alignment horizontal="right" vertical="center"/>
    </xf>
    <xf numFmtId="285" fontId="43" fillId="0" borderId="1" xfId="0">
      <alignment horizontal="left" vertical="center"/>
    </xf>
    <xf numFmtId="285" fontId="44" fillId="36" borderId="48" xfId="0">
      <alignment horizontal="center" vertical="top"/>
    </xf>
    <xf numFmtId="285" fontId="44" fillId="36" borderId="49" xfId="0">
      <alignment horizontal="center" vertical="top"/>
    </xf>
    <xf numFmtId="0" fontId="45" fillId="0" borderId="1" xfId="0">
      <alignment horizontal="left" vertical="center"/>
    </xf>
    <xf numFmtId="285" fontId="44" fillId="36" borderId="50" xfId="0">
      <alignment horizontal="center" vertical="top"/>
    </xf>
    <xf numFmtId="285" fontId="44" fillId="36" borderId="51" xfId="0">
      <alignment horizontal="center" vertical="top"/>
    </xf>
    <xf numFmtId="284" fontId="46" fillId="0" borderId="1" xfId="0">
      <alignment horizontal="right" vertical="center"/>
    </xf>
    <xf numFmtId="0" fontId="41" fillId="36" borderId="52" xfId="0">
      <alignment horizontal="center" vertical="bottom"/>
    </xf>
    <xf numFmtId="0" fontId="41" fillId="36" borderId="53" xfId="0">
      <alignment horizontal="center" vertical="bottom"/>
    </xf>
    <xf numFmtId="0" fontId="47" fillId="0" borderId="1" xfId="0">
      <alignment horizontal="left" vertical="center"/>
    </xf>
    <xf numFmtId="284" fontId="48" fillId="0" borderId="1" xfId="0">
      <alignment horizontal="right" vertical="center"/>
    </xf>
    <xf numFmtId="285" fontId="49" fillId="0" borderId="1" xfId="0">
      <alignment horizontal="left" vertical="center"/>
    </xf>
    <xf numFmtId="285" fontId="44" fillId="37" borderId="54" xfId="0">
      <alignment horizontal="center" vertical="top"/>
    </xf>
    <xf numFmtId="285" fontId="44" fillId="37" borderId="55" xfId="0">
      <alignment horizontal="center" vertical="top"/>
    </xf>
    <xf numFmtId="0" fontId="50" fillId="0" borderId="1" xfId="0">
      <alignment horizontal="left" vertical="center"/>
    </xf>
    <xf numFmtId="285" fontId="51" fillId="37" borderId="56" xfId="0"/>
    <xf numFmtId="285" fontId="51" fillId="37" borderId="57" xfId="0"/>
    <xf numFmtId="284" fontId="52" fillId="0" borderId="1" xfId="0">
      <alignment horizontal="right" vertical="center"/>
    </xf>
    <xf numFmtId="0" fontId="53" fillId="0" borderId="1" xfId="0">
      <alignment horizontal="left" vertical="center"/>
    </xf>
    <xf numFmtId="285" fontId="54" fillId="37" borderId="56" xfId="0"/>
    <xf numFmtId="285" fontId="54" fillId="37" borderId="57" xfId="0"/>
    <xf numFmtId="284" fontId="55" fillId="0" borderId="1" xfId="0">
      <alignment horizontal="right" vertical="center"/>
    </xf>
    <xf numFmtId="0" fontId="41" fillId="37" borderId="58" xfId="0">
      <alignment horizontal="center" vertical="bottom"/>
    </xf>
    <xf numFmtId="0" fontId="41" fillId="37" borderId="59" xfId="0">
      <alignment horizontal="center" vertical="bottom"/>
    </xf>
    <xf numFmtId="0" fontId="56" fillId="0" borderId="1" xfId="0">
      <alignment horizontal="left" vertical="center"/>
    </xf>
    <xf numFmtId="175" fontId="57" fillId="0" borderId="1" xfId="0"/>
    <xf numFmtId="176" fontId="57" fillId="0" borderId="1" xfId="0">
      <alignment horizontal="right" vertical="bottom" indent="3"/>
    </xf>
    <xf numFmtId="285" fontId="57" fillId="0" borderId="1" xfId="0">
      <alignment horizontal="right" vertical="bottom" indent="3"/>
    </xf>
    <xf numFmtId="284" fontId="58" fillId="0" borderId="1" xfId="0">
      <alignment horizontal="right" vertical="center"/>
    </xf>
    <xf numFmtId="0" fontId="59" fillId="0" borderId="1" xfId="0">
      <alignment horizontal="left" vertical="center"/>
    </xf>
    <xf numFmtId="175" fontId="60" fillId="0" borderId="1" xfId="0"/>
    <xf numFmtId="0" fontId="61" fillId="6" borderId="1" xfId="0"/>
    <xf numFmtId="0" fontId="61" fillId="0" borderId="1" xfId="0"/>
    <xf numFmtId="176" fontId="60" fillId="0" borderId="1" xfId="0">
      <alignment horizontal="right" vertical="bottom" indent="3"/>
    </xf>
    <xf numFmtId="176" fontId="61" fillId="6" borderId="1" xfId="0">
      <alignment horizontal="right" vertical="bottom" indent="3"/>
    </xf>
    <xf numFmtId="176" fontId="61" fillId="0" borderId="1" xfId="0">
      <alignment horizontal="right" vertical="bottom" indent="3"/>
    </xf>
    <xf numFmtId="285" fontId="60" fillId="0" borderId="1" xfId="0">
      <alignment horizontal="right" vertical="bottom" indent="3"/>
    </xf>
    <xf numFmtId="0" fontId="24" fillId="0" borderId="33" xfId="47">
      <alignment horizontal="center" vertical="center"/>
    </xf>
    <xf numFmtId="0" fontId="62" fillId="0" borderId="1" xfId="0"/>
    <xf numFmtId="175" fontId="62" fillId="0" borderId="1" xfId="0"/>
    <xf numFmtId="14" fontId="0" fillId="0" borderId="1" xfId="0"/>
    <xf numFmtId="14" fontId="62" fillId="0" borderId="1" xfId="0"/>
    <xf numFmtId="175" fontId="0" fillId="0" borderId="1" xfId="0"/>
    <xf numFmtId="0" fontId="63" fillId="0" borderId="60" xfId="0"/>
    <xf numFmtId="0" fontId="64" fillId="6" borderId="61" xfId="0"/>
    <xf numFmtId="0" fontId="64" fillId="6" borderId="62" xfId="0"/>
    <xf numFmtId="0" fontId="64" fillId="0" borderId="61" xfId="0"/>
    <xf numFmtId="0" fontId="64" fillId="0" borderId="62" xfId="0"/>
    <xf numFmtId="14" fontId="64" fillId="6" borderId="61" xfId="0"/>
    <xf numFmtId="14" fontId="64" fillId="6" borderId="62" xfId="0"/>
    <xf numFmtId="0" fontId="63" fillId="0" borderId="63" xfId="0"/>
    <xf numFmtId="14" fontId="64" fillId="0" borderId="61" xfId="0"/>
    <xf numFmtId="14" fontId="64" fillId="0" borderId="62" xfId="0"/>
    <xf numFmtId="175" fontId="65" fillId="0" borderId="64" xfId="0"/>
    <xf numFmtId="175" fontId="62" fillId="6" borderId="1" xfId="0"/>
    <xf numFmtId="175" fontId="62" fillId="6" borderId="65" xfId="0"/>
    <xf numFmtId="175" fontId="62" fillId="0" borderId="65" xfId="0"/>
    <xf numFmtId="0" fontId="24" fillId="38" borderId="66" xfId="47">
      <alignment horizontal="center" vertical="center"/>
    </xf>
    <xf numFmtId="0" fontId="24" fillId="0" borderId="66" xfId="47">
      <alignment vertical="center"/>
    </xf>
    <xf numFmtId="0" fontId="22" fillId="0" borderId="67" xfId="0">
      <alignment vertical="top"/>
    </xf>
    <xf numFmtId="0" fontId="66" fillId="0" borderId="67" xfId="0">
      <alignment vertical="top"/>
    </xf>
    <xf numFmtId="0" fontId="24" fillId="38" borderId="66" xfId="47">
      <alignment vertical="center"/>
    </xf>
    <xf numFmtId="0" fontId="0" fillId="38" borderId="0" xfId="0">
      <alignment vertical="top"/>
    </xf>
    <xf numFmtId="0" fontId="66" fillId="38" borderId="0" xfId="0">
      <alignment vertical="top"/>
    </xf>
    <xf numFmtId="0" fontId="67" fillId="38" borderId="68" xfId="0">
      <alignment horizontal="left" vertical="center"/>
    </xf>
    <xf numFmtId="0" fontId="22" fillId="38" borderId="0" xfId="0">
      <alignment vertical="top"/>
    </xf>
    <xf numFmtId="0" fontId="67" fillId="38" borderId="0" xfId="0">
      <alignment vertical="top"/>
    </xf>
    <xf numFmtId="0" fontId="67" fillId="39" borderId="0" xfId="0">
      <alignment horizontal="center" vertical="center"/>
    </xf>
    <xf numFmtId="0" fontId="67" fillId="40" borderId="0" xfId="0">
      <alignment horizontal="center" vertical="center"/>
    </xf>
    <xf numFmtId="0" fontId="67" fillId="41" borderId="0" xfId="0">
      <alignment horizontal="center" vertical="center"/>
    </xf>
    <xf numFmtId="0" fontId="67" fillId="34" borderId="0" xfId="0">
      <alignment horizontal="center" vertical="center"/>
    </xf>
    <xf numFmtId="0" fontId="67" fillId="0" borderId="0" xfId="0">
      <alignment vertical="top"/>
    </xf>
    <xf numFmtId="0" fontId="67" fillId="42" borderId="0" xfId="0">
      <alignment horizontal="center" vertical="center"/>
    </xf>
    <xf numFmtId="0" fontId="67" fillId="43" borderId="0" xfId="0">
      <alignment horizontal="center" vertical="center"/>
    </xf>
    <xf numFmtId="0" fontId="67" fillId="44" borderId="0" xfId="0">
      <alignment horizontal="center" vertical="center"/>
    </xf>
    <xf numFmtId="0" fontId="67" fillId="45" borderId="0" xfId="0">
      <alignment horizontal="center" vertical="center"/>
    </xf>
    <xf numFmtId="0" fontId="67" fillId="46" borderId="0" xfId="0">
      <alignment horizontal="center" vertical="center"/>
    </xf>
    <xf numFmtId="0" fontId="68" fillId="38" borderId="0" xfId="0">
      <alignment horizontal="left" vertical="center"/>
    </xf>
    <xf numFmtId="0" fontId="69" fillId="38" borderId="0" xfId="0">
      <alignment horizontal="left" vertical="center"/>
    </xf>
    <xf numFmtId="0" fontId="67" fillId="38" borderId="0" xfId="0">
      <alignment vertical="top"/>
    </xf>
    <xf numFmtId="0" fontId="69" fillId="0" borderId="0" xfId="0">
      <alignment horizontal="center" vertical="center"/>
    </xf>
    <xf numFmtId="0" fontId="69" fillId="0" borderId="0" xfId="0">
      <alignment horizontal="center" vertical="center"/>
    </xf>
    <xf numFmtId="0" fontId="69" fillId="0" borderId="0" xfId="0">
      <alignment horizontal="center" vertical="center"/>
    </xf>
    <xf numFmtId="0" fontId="69" fillId="0" borderId="0" xfId="0">
      <alignment horizontal="center" vertical="center"/>
    </xf>
    <xf numFmtId="0" fontId="69" fillId="0" borderId="0" xfId="0">
      <alignment horizontal="center" vertical="center"/>
    </xf>
    <xf numFmtId="0" fontId="69" fillId="0" borderId="0" xfId="0">
      <alignment horizontal="center" vertical="center"/>
    </xf>
    <xf numFmtId="0" fontId="67" fillId="47" borderId="0" xfId="0">
      <alignment horizontal="center" vertical="center"/>
    </xf>
    <xf numFmtId="0" fontId="67" fillId="48" borderId="0" xfId="0">
      <alignment horizontal="center" vertical="center"/>
    </xf>
    <xf numFmtId="0" fontId="67" fillId="49" borderId="0" xfId="0">
      <alignment horizontal="center" vertical="center"/>
    </xf>
    <xf numFmtId="0" fontId="67" fillId="50" borderId="0" xfId="0">
      <alignment horizontal="center" vertical="center"/>
    </xf>
    <xf numFmtId="0" fontId="67" fillId="51" borderId="0" xfId="0">
      <alignment horizontal="center" vertical="center"/>
    </xf>
    <xf numFmtId="0" fontId="67" fillId="52" borderId="0" xfId="0">
      <alignment horizontal="center" vertical="center"/>
    </xf>
    <xf numFmtId="0" fontId="67" fillId="53" borderId="0" xfId="0">
      <alignment horizontal="center" vertical="center"/>
    </xf>
    <xf numFmtId="0" fontId="67" fillId="54" borderId="0" xfId="0">
      <alignment horizontal="center" vertical="center"/>
    </xf>
    <xf numFmtId="0" fontId="70" fillId="55" borderId="0" xfId="0">
      <alignment horizontal="center" vertical="center"/>
    </xf>
    <xf numFmtId="0" fontId="71" fillId="38" borderId="0" xfId="0">
      <alignment horizontal="left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72" fillId="38" borderId="0" xfId="0">
      <alignment horizontal="left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73" fillId="38" borderId="0" xfId="0">
      <alignment horizontal="left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69" fillId="38" borderId="0" xfId="0">
      <alignment horizontal="center" vertical="center"/>
    </xf>
    <xf numFmtId="0" fontId="74" fillId="38" borderId="0" xfId="0">
      <alignment vertical="center"/>
    </xf>
    <xf numFmtId="0" fontId="67" fillId="38" borderId="0" xfId="0">
      <alignment vertical="top"/>
    </xf>
    <xf numFmtId="0" fontId="67" fillId="38" borderId="0" xfId="0">
      <alignment horizontal="center" vertical="center"/>
    </xf>
    <xf numFmtId="0" fontId="67" fillId="38" borderId="69" xfId="0">
      <alignment horizontal="center" vertical="center"/>
    </xf>
    <xf numFmtId="0" fontId="67" fillId="38" borderId="70" xfId="0">
      <alignment horizontal="center" vertical="center"/>
    </xf>
    <xf numFmtId="0" fontId="67" fillId="38" borderId="71" xfId="0">
      <alignment horizontal="center" vertical="center"/>
    </xf>
    <xf numFmtId="0" fontId="69" fillId="38" borderId="72" xfId="0">
      <alignment horizontal="left" vertical="center"/>
    </xf>
    <xf numFmtId="0" fontId="67" fillId="38" borderId="73" xfId="0">
      <alignment horizontal="center" vertical="center"/>
    </xf>
    <xf numFmtId="0" fontId="67" fillId="38" borderId="74" xfId="0">
      <alignment horizontal="center" vertical="center"/>
    </xf>
    <xf numFmtId="0" fontId="67" fillId="38" borderId="75" xfId="0">
      <alignment horizontal="center" vertical="center"/>
    </xf>
    <xf numFmtId="0" fontId="67" fillId="38" borderId="76" xfId="0">
      <alignment horizontal="center" vertical="center"/>
    </xf>
    <xf numFmtId="0" fontId="67" fillId="38" borderId="77" xfId="0">
      <alignment horizontal="center" vertical="center"/>
    </xf>
    <xf numFmtId="0" fontId="69" fillId="38" borderId="72" xfId="0">
      <alignment horizontal="center" vertical="center"/>
    </xf>
    <xf numFmtId="0" fontId="67" fillId="38" borderId="78" xfId="0">
      <alignment horizontal="center" vertical="center"/>
    </xf>
    <xf numFmtId="0" fontId="67" fillId="38" borderId="79" xfId="0">
      <alignment horizontal="center" vertical="center"/>
    </xf>
    <xf numFmtId="0" fontId="67" fillId="38" borderId="80" xfId="0">
      <alignment horizontal="center" vertical="center"/>
    </xf>
    <xf numFmtId="0" fontId="67" fillId="38" borderId="81" xfId="0">
      <alignment horizontal="center" vertical="center"/>
    </xf>
    <xf numFmtId="0" fontId="67" fillId="38" borderId="82" xfId="0">
      <alignment horizontal="center" vertical="center"/>
    </xf>
    <xf numFmtId="0" fontId="69" fillId="38" borderId="72" xfId="0">
      <alignment horizontal="right" vertical="center"/>
    </xf>
    <xf numFmtId="0" fontId="67" fillId="38" borderId="83" xfId="0">
      <alignment horizontal="center" vertical="center"/>
    </xf>
    <xf numFmtId="0" fontId="67" fillId="38" borderId="84" xfId="0">
      <alignment horizontal="center" vertical="center"/>
    </xf>
    <xf numFmtId="0" fontId="67" fillId="38" borderId="85" xfId="0">
      <alignment horizontal="center" vertical="center"/>
    </xf>
    <xf numFmtId="0" fontId="67" fillId="38" borderId="86" xfId="0">
      <alignment horizontal="center" vertical="center"/>
    </xf>
    <xf numFmtId="0" fontId="67" fillId="38" borderId="87" xfId="0">
      <alignment horizontal="center" vertical="center"/>
    </xf>
    <xf numFmtId="0" fontId="67" fillId="38" borderId="0" xfId="0">
      <alignment horizontal="left" vertical="top"/>
    </xf>
    <xf numFmtId="0" fontId="67" fillId="38" borderId="88" xfId="0">
      <alignment horizontal="center" vertical="center"/>
    </xf>
    <xf numFmtId="0" fontId="67" fillId="38" borderId="89" xfId="0">
      <alignment horizontal="center" vertical="center"/>
    </xf>
    <xf numFmtId="0" fontId="67" fillId="38" borderId="90" xfId="0">
      <alignment horizontal="center" vertical="center"/>
    </xf>
    <xf numFmtId="0" fontId="75" fillId="38" borderId="72" xfId="0">
      <alignment horizontal="center" vertical="top"/>
    </xf>
    <xf numFmtId="0" fontId="75" fillId="38" borderId="72" xfId="0">
      <alignment horizontal="center" vertical="center"/>
    </xf>
    <xf numFmtId="0" fontId="75" fillId="38" borderId="72" xfId="0">
      <alignment horizontal="center" vertical="bottom"/>
    </xf>
    <xf numFmtId="0" fontId="67" fillId="38" borderId="91" xfId="0">
      <alignment horizontal="center" vertical="center"/>
    </xf>
    <xf numFmtId="0" fontId="67" fillId="38" borderId="92" xfId="0">
      <alignment horizontal="center" vertical="center"/>
    </xf>
    <xf numFmtId="0" fontId="67" fillId="38" borderId="93" xfId="0">
      <alignment horizontal="center" vertical="center"/>
    </xf>
    <xf numFmtId="0" fontId="67" fillId="38" borderId="94" xfId="0">
      <alignment horizontal="center" vertical="center"/>
    </xf>
    <xf numFmtId="0" fontId="67" fillId="38" borderId="95" xfId="0">
      <alignment horizontal="center" vertical="center"/>
    </xf>
    <xf numFmtId="0" fontId="67" fillId="38" borderId="96" xfId="0">
      <alignment horizontal="center" vertical="center"/>
    </xf>
    <xf numFmtId="0" fontId="67" fillId="38" borderId="0" xfId="0">
      <alignment vertical="top"/>
    </xf>
    <xf numFmtId="0" fontId="67" fillId="0" borderId="68" xfId="0">
      <alignment horizontal="left" vertical="center"/>
    </xf>
    <xf numFmtId="0" fontId="67" fillId="50" borderId="97" xfId="0">
      <alignment horizontal="right" vertical="center"/>
    </xf>
    <xf numFmtId="0" fontId="69" fillId="51" borderId="72" xfId="0">
      <alignment horizontal="center" vertical="center"/>
    </xf>
    <xf numFmtId="0" fontId="69" fillId="34" borderId="72" xfId="0">
      <alignment horizontal="center" vertical="center"/>
    </xf>
    <xf numFmtId="0" fontId="76" fillId="38" borderId="98" xfId="0">
      <alignment horizontal="left" vertical="top" wrapText="1"/>
    </xf>
    <xf numFmtId="0" fontId="67" fillId="38" borderId="98" xfId="0">
      <alignment horizontal="left" vertical="center"/>
    </xf>
    <xf numFmtId="0" fontId="67" fillId="38" borderId="98" xfId="0">
      <alignment vertical="top"/>
    </xf>
    <xf numFmtId="285" fontId="69" fillId="51" borderId="72" xfId="0">
      <alignment horizontal="center" vertical="center"/>
    </xf>
    <xf numFmtId="0" fontId="76" fillId="38" borderId="98" xfId="0">
      <alignment horizontal="left" vertical="center"/>
    </xf>
    <xf numFmtId="0" fontId="67" fillId="49" borderId="97" xfId="0">
      <alignment horizontal="right" vertical="center"/>
    </xf>
    <xf numFmtId="0" fontId="77" fillId="38" borderId="99" xfId="0">
      <alignment horizontal="center" vertical="center" wrapText="1"/>
    </xf>
    <xf numFmtId="9" fontId="69" fillId="51" borderId="72" xfId="0">
      <alignment horizontal="center" vertical="center"/>
    </xf>
    <xf numFmtId="0" fontId="78" fillId="38" borderId="0" xfId="0">
      <alignment horizontal="center" vertical="center" wrapText="1"/>
    </xf>
    <xf numFmtId="0" fontId="67" fillId="48" borderId="97" xfId="0">
      <alignment horizontal="right" vertical="center"/>
    </xf>
    <xf numFmtId="12" fontId="69" fillId="51" borderId="72" xfId="0">
      <alignment horizontal="center" vertical="center"/>
    </xf>
    <xf numFmtId="0" fontId="76" fillId="38" borderId="98" xfId="0">
      <alignment horizontal="left" vertical="center" wrapText="1"/>
    </xf>
    <xf numFmtId="1878" fontId="69" fillId="51" borderId="72" xfId="0">
      <alignment horizontal="center" vertical="center"/>
    </xf>
    <xf numFmtId="14" fontId="69" fillId="34" borderId="72" xfId="0">
      <alignment horizontal="center" vertical="center"/>
    </xf>
    <xf numFmtId="0" fontId="67" fillId="38" borderId="0" xfId="0">
      <alignment horizontal="left" vertical="center" wrapText="1"/>
    </xf>
    <xf numFmtId="0" fontId="67" fillId="47" borderId="97" xfId="0">
      <alignment horizontal="right" vertical="center"/>
    </xf>
    <xf numFmtId="197" fontId="69" fillId="51" borderId="72" xfId="0">
      <alignment horizontal="center" vertical="center"/>
    </xf>
    <xf numFmtId="0" fontId="79" fillId="38" borderId="0" xfId="0">
      <alignment horizontal="center" vertical="center" wrapText="1"/>
    </xf>
    <xf numFmtId="0" fontId="66" fillId="0" borderId="0" xfId="0">
      <alignment vertical="top"/>
    </xf>
    <xf numFmtId="0" fontId="24" fillId="0" borderId="66" xfId="47">
      <alignment horizontal="center" vertical="center"/>
    </xf>
    <xf numFmtId="0" fontId="67" fillId="38" borderId="68" xfId="0">
      <alignment vertical="top"/>
    </xf>
    <xf numFmtId="0" fontId="80" fillId="38" borderId="68" xfId="0">
      <alignment horizontal="right" vertical="center"/>
    </xf>
    <xf numFmtId="0" fontId="69" fillId="42" borderId="72" xfId="0">
      <alignment horizontal="center" vertical="center"/>
    </xf>
    <xf numFmtId="0" fontId="67" fillId="0" borderId="0" xfId="0">
      <alignment horizontal="center" vertical="center"/>
    </xf>
    <xf numFmtId="0" fontId="81" fillId="42" borderId="100" xfId="0">
      <alignment horizontal="center" vertical="center" wrapText="1"/>
    </xf>
    <xf numFmtId="0" fontId="82" fillId="0" borderId="101" xfId="0">
      <alignment horizontal="center" vertical="center"/>
    </xf>
    <xf numFmtId="1890" fontId="82" fillId="0" borderId="101" xfId="0">
      <alignment horizontal="center" vertical="center"/>
    </xf>
    <xf numFmtId="0" fontId="69" fillId="0" borderId="72" xfId="0">
      <alignment horizontal="center" vertical="center"/>
    </xf>
    <xf numFmtId="0" fontId="82" fillId="0" borderId="101" xfId="0">
      <alignment horizontal="center" vertical="center"/>
    </xf>
    <xf numFmtId="1890" fontId="69" fillId="0" borderId="72" xfId="0">
      <alignment horizontal="center" vertical="center"/>
    </xf>
    <xf numFmtId="0" fontId="81" fillId="42" borderId="102" xfId="0">
      <alignment horizontal="center" vertical="center" wrapText="1"/>
    </xf>
    <xf numFmtId="0" fontId="82" fillId="0" borderId="103" xfId="0">
      <alignment horizontal="center" vertical="center"/>
    </xf>
    <xf numFmtId="1890" fontId="82" fillId="0" borderId="103" xfId="0">
      <alignment horizontal="center" vertical="center"/>
    </xf>
    <xf numFmtId="0" fontId="81" fillId="42" borderId="104" xfId="0">
      <alignment horizontal="center" vertical="center" wrapText="1"/>
    </xf>
    <xf numFmtId="0" fontId="82" fillId="0" borderId="105" xfId="0">
      <alignment horizontal="center" vertical="center"/>
    </xf>
    <xf numFmtId="0" fontId="81" fillId="42" borderId="106" xfId="0">
      <alignment horizontal="center" vertical="center" wrapText="1"/>
    </xf>
    <xf numFmtId="0" fontId="82" fillId="0" borderId="107" xfId="0">
      <alignment horizontal="center" vertical="center"/>
    </xf>
    <xf numFmtId="0" fontId="81" fillId="42" borderId="108" xfId="0">
      <alignment horizontal="center" vertical="center" wrapText="1"/>
    </xf>
    <xf numFmtId="1890" fontId="82" fillId="0" borderId="109" xfId="0">
      <alignment horizontal="center" vertical="center"/>
    </xf>
    <xf numFmtId="0" fontId="81" fillId="42" borderId="110" xfId="0">
      <alignment horizontal="center" vertical="center" wrapText="1"/>
    </xf>
    <xf numFmtId="0" fontId="82" fillId="0" borderId="111" xfId="0">
      <alignment horizontal="center" vertical="center"/>
    </xf>
    <xf numFmtId="0" fontId="81" fillId="42" borderId="112" xfId="0">
      <alignment horizontal="center" vertical="center" wrapText="1"/>
    </xf>
    <xf numFmtId="1890" fontId="82" fillId="0" borderId="113" xfId="0">
      <alignment horizontal="center" vertical="center"/>
    </xf>
    <xf numFmtId="0" fontId="69" fillId="42" borderId="100" xfId="0">
      <alignment horizontal="left" vertical="center"/>
    </xf>
    <xf numFmtId="0" fontId="69" fillId="42" borderId="114" xfId="0">
      <alignment horizontal="left" vertical="center"/>
    </xf>
    <xf numFmtId="0" fontId="69" fillId="42" borderId="115" xfId="0">
      <alignment horizontal="center" vertical="center"/>
    </xf>
    <xf numFmtId="0" fontId="69" fillId="42" borderId="116" xfId="0">
      <alignment horizontal="center" vertical="center"/>
    </xf>
    <xf numFmtId="0" fontId="81" fillId="38" borderId="102" xfId="0">
      <alignment horizontal="left" vertical="center"/>
    </xf>
    <xf numFmtId="0" fontId="82" fillId="38" borderId="103" xfId="0">
      <alignment horizontal="center" vertical="center"/>
    </xf>
    <xf numFmtId="1890" fontId="69" fillId="42" borderId="72" xfId="0">
      <alignment horizontal="center" vertical="center"/>
    </xf>
    <xf numFmtId="0" fontId="81" fillId="42" borderId="117" xfId="0">
      <alignment horizontal="center" vertical="center"/>
    </xf>
    <xf numFmtId="0" fontId="81" fillId="42" borderId="118" xfId="0">
      <alignment horizontal="center" vertical="center"/>
    </xf>
    <xf numFmtId="0" fontId="69" fillId="42" borderId="119" xfId="0">
      <alignment horizontal="center" vertical="center"/>
    </xf>
    <xf numFmtId="0" fontId="69" fillId="42" borderId="120" xfId="0">
      <alignment horizontal="center" vertical="center"/>
    </xf>
    <xf numFmtId="0" fontId="81" fillId="38" borderId="110" xfId="0">
      <alignment horizontal="left" vertical="center"/>
    </xf>
    <xf numFmtId="0" fontId="82" fillId="38" borderId="111" xfId="0">
      <alignment horizontal="center" vertical="center"/>
    </xf>
    <xf numFmtId="1890" fontId="76" fillId="0" borderId="121" xfId="0">
      <alignment vertical="center"/>
    </xf>
    <xf numFmtId="0" fontId="82" fillId="0" borderId="122" xfId="0">
      <alignment horizontal="left" vertical="center"/>
    </xf>
    <xf numFmtId="0" fontId="67" fillId="38" borderId="0" xfId="0">
      <alignment vertical="center"/>
    </xf>
    <xf numFmtId="0" fontId="24" fillId="33" borderId="66" xfId="47">
      <alignment horizontal="center" vertical="center"/>
    </xf>
    <xf numFmtId="0" fontId="24" fillId="33" borderId="66" xfId="47">
      <alignment vertical="center"/>
    </xf>
    <xf numFmtId="0" fontId="67" fillId="38" borderId="68" xfId="0">
      <alignment horizontal="left" vertical="center"/>
    </xf>
    <xf numFmtId="0" fontId="69" fillId="38" borderId="123" xfId="0">
      <alignment horizontal="left" vertical="top" wrapText="1"/>
    </xf>
    <xf numFmtId="0" fontId="83" fillId="56" borderId="72" xfId="0">
      <alignment horizontal="center" vertical="center"/>
    </xf>
    <xf numFmtId="1890" fontId="84" fillId="56" borderId="72" xfId="0">
      <alignment horizontal="right" vertical="center"/>
    </xf>
    <xf numFmtId="1890" fontId="84" fillId="56" borderId="72" xfId="0">
      <alignment horizontal="center" vertical="center"/>
    </xf>
    <xf numFmtId="1890" fontId="83" fillId="56" borderId="72" xfId="0">
      <alignment horizontal="center" vertical="center"/>
    </xf>
    <xf numFmtId="0" fontId="85" fillId="51" borderId="72" xfId="0">
      <alignment horizontal="center" vertical="center"/>
    </xf>
    <xf numFmtId="0" fontId="67" fillId="38" borderId="68" xfId="0">
      <alignment vertical="center"/>
    </xf>
    <xf numFmtId="0" fontId="67" fillId="38" borderId="68" xfId="0">
      <alignment vertical="center"/>
    </xf>
    <xf numFmtId="0" fontId="69" fillId="34" borderId="72" xfId="0">
      <alignment horizontal="center" vertical="center" wrapText="1"/>
    </xf>
    <xf numFmtId="16" fontId="69" fillId="34" borderId="72" xfId="0">
      <alignment horizontal="center" vertical="center"/>
    </xf>
    <xf numFmtId="0" fontId="85" fillId="50" borderId="72" xfId="0">
      <alignment horizontal="center" vertical="center"/>
    </xf>
    <xf numFmtId="0" fontId="85" fillId="56" borderId="72" xfId="0">
      <alignment horizontal="center" vertical="center"/>
    </xf>
    <xf numFmtId="0" fontId="66" fillId="33" borderId="0" xfId="0">
      <alignment vertical="top"/>
    </xf>
    <xf numFmtId="0" fontId="67" fillId="38" borderId="68" xfId="0">
      <alignment horizontal="left" vertical="top"/>
    </xf>
    <xf numFmtId="0" fontId="67" fillId="57" borderId="124" xfId="0">
      <alignment vertical="top"/>
    </xf>
    <xf numFmtId="0" fontId="67" fillId="57" borderId="125" xfId="0">
      <alignment vertical="top"/>
    </xf>
    <xf numFmtId="0" fontId="67" fillId="57" borderId="126" xfId="0">
      <alignment vertical="top"/>
    </xf>
    <xf numFmtId="0" fontId="67" fillId="57" borderId="127" xfId="0">
      <alignment vertical="top"/>
    </xf>
    <xf numFmtId="0" fontId="86" fillId="57" borderId="68" xfId="0">
      <alignment horizontal="center" vertical="center"/>
    </xf>
    <xf numFmtId="0" fontId="67" fillId="57" borderId="128" xfId="0">
      <alignment vertical="top"/>
    </xf>
    <xf numFmtId="0" fontId="67" fillId="57" borderId="0" xfId="0">
      <alignment vertical="top"/>
    </xf>
    <xf numFmtId="0" fontId="67" fillId="57" borderId="0" xfId="0">
      <alignment horizontal="left" vertical="center"/>
    </xf>
    <xf numFmtId="0" fontId="67" fillId="57" borderId="0" xfId="0">
      <alignment horizontal="center" vertical="top"/>
    </xf>
    <xf numFmtId="0" fontId="67" fillId="34" borderId="72" xfId="0">
      <alignment horizontal="center" vertical="center"/>
    </xf>
    <xf numFmtId="285" fontId="82" fillId="0" borderId="72" xfId="0">
      <alignment horizontal="center" vertical="center"/>
    </xf>
    <xf numFmtId="0" fontId="76" fillId="57" borderId="0" xfId="0">
      <alignment horizontal="left" vertical="center"/>
    </xf>
    <xf numFmtId="0" fontId="69" fillId="57" borderId="0" xfId="0">
      <alignment vertical="center"/>
    </xf>
    <xf numFmtId="0" fontId="69" fillId="0" borderId="72" xfId="0">
      <alignment vertical="center"/>
    </xf>
    <xf numFmtId="285" fontId="69" fillId="0" borderId="72" xfId="0">
      <alignment vertical="center"/>
    </xf>
    <xf numFmtId="0" fontId="67" fillId="38" borderId="129" xfId="0">
      <alignment vertical="top"/>
    </xf>
    <xf numFmtId="0" fontId="67" fillId="38" borderId="130" xfId="0">
      <alignment vertical="top"/>
    </xf>
    <xf numFmtId="0" fontId="87" fillId="58" borderId="131" xfId="0">
      <alignment horizontal="center" vertical="center"/>
    </xf>
    <xf numFmtId="0" fontId="87" fillId="58" borderId="132" xfId="0">
      <alignment horizontal="center" vertical="center"/>
    </xf>
    <xf numFmtId="0" fontId="87" fillId="58" borderId="133" xfId="0">
      <alignment horizontal="center" vertical="center" wrapText="1"/>
    </xf>
    <xf numFmtId="1982" fontId="69" fillId="59" borderId="131" xfId="0">
      <alignment horizontal="center" vertical="center"/>
    </xf>
    <xf numFmtId="0" fontId="69" fillId="59" borderId="132" xfId="0">
      <alignment horizontal="center" vertical="center"/>
    </xf>
    <xf numFmtId="0" fontId="69" fillId="59" borderId="133" xfId="0">
      <alignment horizontal="center" vertical="center"/>
    </xf>
    <xf numFmtId="1982" fontId="69" fillId="0" borderId="131" xfId="0">
      <alignment horizontal="center" vertical="center"/>
    </xf>
    <xf numFmtId="0" fontId="69" fillId="0" borderId="132" xfId="0">
      <alignment horizontal="center" vertical="center"/>
    </xf>
    <xf numFmtId="0" fontId="69" fillId="0" borderId="133" xfId="0">
      <alignment horizontal="center" vertical="center"/>
    </xf>
    <xf numFmtId="0" fontId="88" fillId="58" borderId="134" xfId="0">
      <alignment horizontal="center" vertical="center"/>
    </xf>
    <xf numFmtId="1982" fontId="89" fillId="59" borderId="134" xfId="0">
      <alignment horizontal="center" vertical="center"/>
    </xf>
    <xf numFmtId="1982" fontId="89" fillId="0" borderId="134" xfId="0">
      <alignment horizontal="center" vertical="center"/>
    </xf>
    <xf numFmtId="0" fontId="88" fillId="58" borderId="135" xfId="0">
      <alignment horizontal="center" vertical="center"/>
    </xf>
    <xf numFmtId="0" fontId="89" fillId="59" borderId="135" xfId="0">
      <alignment horizontal="center" vertical="center"/>
    </xf>
    <xf numFmtId="0" fontId="89" fillId="0" borderId="135" xfId="0">
      <alignment horizontal="center" vertical="center"/>
    </xf>
    <xf numFmtId="0" fontId="88" fillId="58" borderId="136" xfId="0">
      <alignment horizontal="center" vertical="center" wrapText="1"/>
    </xf>
    <xf numFmtId="0" fontId="89" fillId="59" borderId="136" xfId="0">
      <alignment horizontal="center" vertical="center"/>
    </xf>
    <xf numFmtId="0" fontId="89" fillId="0" borderId="136" xfId="0">
      <alignment horizontal="center" vertical="center"/>
    </xf>
    <xf numFmtId="0" fontId="90" fillId="38" borderId="137" xfId="0">
      <alignment horizontal="left" vertical="center"/>
    </xf>
    <xf numFmtId="0" fontId="91" fillId="60" borderId="138" xfId="0">
      <alignment horizontal="center" vertical="center"/>
    </xf>
    <xf numFmtId="0" fontId="91" fillId="61" borderId="139" xfId="0">
      <alignment horizontal="center" vertical="center"/>
    </xf>
    <xf numFmtId="0" fontId="91" fillId="0" borderId="138" xfId="0">
      <alignment horizontal="center" vertical="center"/>
    </xf>
    <xf numFmtId="0" fontId="91" fillId="60" borderId="140" xfId="0">
      <alignment horizontal="center" vertical="center"/>
    </xf>
    <xf numFmtId="0" fontId="91" fillId="61" borderId="141" xfId="0">
      <alignment horizontal="center" vertical="center"/>
    </xf>
    <xf numFmtId="2014" fontId="92" fillId="61" borderId="139" xfId="0">
      <alignment horizontal="center" vertical="center"/>
    </xf>
    <xf numFmtId="0" fontId="91" fillId="60" borderId="142" xfId="0">
      <alignment horizontal="center" vertical="center"/>
    </xf>
    <xf numFmtId="2014" fontId="92" fillId="61" borderId="143" xfId="0">
      <alignment horizontal="center" vertical="center"/>
    </xf>
    <xf numFmtId="0" fontId="24" fillId="38" borderId="66" xfId="47">
      <alignment horizontal="center" vertical="center"/>
    </xf>
    <xf numFmtId="0" fontId="24" fillId="38" borderId="66" xfId="47">
      <alignment vertical="center"/>
    </xf>
    <xf numFmtId="0" fontId="93" fillId="38" borderId="0" xfId="0">
      <alignment horizontal="center" vertical="center"/>
    </xf>
    <xf numFmtId="0" fontId="93" fillId="38" borderId="0" xfId="0">
      <alignment vertical="top"/>
    </xf>
    <xf numFmtId="0" fontId="94" fillId="38" borderId="0" xfId="0">
      <alignment horizontal="center" vertical="center"/>
    </xf>
    <xf numFmtId="0" fontId="67" fillId="38" borderId="0" xfId="0">
      <alignment vertical="top"/>
    </xf>
    <xf numFmtId="0" fontId="95" fillId="0" borderId="0" xfId="0">
      <alignment vertical="center"/>
    </xf>
    <xf numFmtId="4" fontId="95" fillId="0" borderId="0" xfId="0">
      <alignment vertical="center"/>
    </xf>
  </cellXfs>
  <cellStyles count="48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Hyperlink" xfId="47"/>
  </cellStyles>
  <dxfs count="1">
    <dxf>
      <font>
        <b val="0"/>
        <i val="0"/>
        <sz val="11"/>
        <name val="Calibri"/>
      </font>
      <fill>
        <patternFill patternType="solid">
          <fgColor theme="7" tint="0.8"/>
          <bgColor theme="7" tint="0.8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styles" Target="styles.xml"/><Relationship Id="rId14" Type="http://schemas.openxmlformats.org/officeDocument/2006/relationships/theme" Target="theme/theme1.xml"/><Relationship Id="rId15" Type="http://schemas.openxmlformats.org/officeDocument/2006/relationships/sharedStrings" Target="sharedStrings.xml"/><Relationship Id="rId16" Target="worksheets/sheet13.xml" Type="http://schemas.openxmlformats.org/officeDocument/2006/relationships/worksheet"/><Relationship Id="rId17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 xmlns:c16r2="http://schemas.microsoft.com/office/drawing/2015/06/chart">
  <c:roundedCorners val="0"/>
  <c:chart>
    <c:title>
      <c:tx>
        <c:rich>
          <a:bodyPr/>
          <a:p>
            <a:pPr>
              <a:defRPr sz="1500" b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</a:defRPr>
            </a:pPr>
            <a:r>
              <a:rPr sz="1500" b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</a:rPr>
              <a:t>Account Receivable by Aging</a:t>
            </a:r>
            <a:endParaRPr/>
          </a:p>
        </c:rich>
      </c:tx>
      <c:overlay val="0"/>
      <c:spPr>
        <a:noFill/>
        <a:ln>
          <a:noFill/>
        </a:ln>
      </c:spPr>
    </c:title>
    <c:autoTitleDeleted val="0"/>
    <c:plotArea>
      <c:doughnutChart chartType="12">
        <c:ser seriesType="3">
          <c:dPt>
            <c:idx val="0"/>
            <c:bubble3D val="0"/>
            <c:invertIfNegative val="0"/>
            <c:spPr>
              <a:solidFill>
                <a:srgbClr val="ff885b"/>
              </a:solidFill>
              <a:ln w="38100">
                <a:solidFill>
                  <a:srgbClr val="ffffff"/>
                </a:solidFill>
              </a:ln>
            </c:spPr>
            <c:marker>
              <c:spPr/>
              <c:size val="5"/>
              <c:symbol val="none"/>
            </c:marker>
          </c:dPt>
          <c:dPt>
            <c:idx val="1"/>
            <c:bubble3D val="0"/>
            <c:invertIfNegative val="0"/>
            <c:spPr>
              <a:solidFill>
                <a:srgbClr val="566fff"/>
              </a:solidFill>
              <a:ln w="38100">
                <a:solidFill>
                  <a:srgbClr val="ffffff"/>
                </a:solidFill>
              </a:ln>
            </c:spPr>
            <c:marker>
              <c:spPr/>
              <c:size val="5"/>
              <c:symbol val="none"/>
            </c:marker>
          </c:dPt>
          <c:dPt>
            <c:idx val="2"/>
            <c:bubble3D val="0"/>
            <c:invertIfNegative val="0"/>
            <c:spPr>
              <a:solidFill>
                <a:srgbClr val="32e3ae"/>
              </a:solidFill>
              <a:ln w="38100">
                <a:solidFill>
                  <a:srgbClr val="ffffff"/>
                </a:solidFill>
              </a:ln>
            </c:spPr>
            <c:marker>
              <c:spPr/>
              <c:size val="5"/>
              <c:symbol val="none"/>
            </c:marker>
          </c:dPt>
          <c:dPt>
            <c:idx val="3"/>
            <c:bubble3D val="0"/>
            <c:invertIfNegative val="0"/>
            <c:spPr>
              <a:solidFill>
                <a:srgbClr val="59c7ff"/>
              </a:solidFill>
              <a:ln w="38100">
                <a:solidFill>
                  <a:srgbClr val="ffffff"/>
                </a:solidFill>
              </a:ln>
            </c:spPr>
            <c:marker>
              <c:spPr/>
              <c:size val="5"/>
              <c:symbol val="none"/>
            </c:marker>
          </c:dPt>
          <c:dPt>
            <c:idx val="4"/>
            <c:bubble3D val="0"/>
            <c:invertIfNegative val="0"/>
            <c:spPr>
              <a:solidFill>
                <a:srgbClr val="9e66ff"/>
              </a:solidFill>
              <a:ln w="38100">
                <a:solidFill>
                  <a:srgbClr val="ffffff"/>
                </a:solidFill>
              </a:ln>
            </c:spPr>
            <c:marker>
              <c:spPr/>
              <c:size val="5"/>
              <c:symbol val="none"/>
            </c:marker>
          </c:dPt>
          <c:idx val="0"/>
          <c:order val="0"/>
          <c:spPr>
            <a:ln w="19050">
              <a:solidFill>
                <a:srgbClr val="ffffff"/>
              </a:solidFill>
            </a:ln>
          </c:spPr>
          <c:cat>
            <c:strRef>
              <c:f>'Aging Report'!$H$11:$L$11</c:f>
            </c:strRef>
          </c:cat>
          <c:val>
            <c:numRef>
              <c:f>'Aging Report'!$H$44:$L$44</c:f>
              <c:numCache>
                <c:formatCode>$#,##0</c:formatCode>
              </c:numCache>
            </c:numRef>
          </c:val>
          <c:dLbls>
            <c:numFmt formatCode="$#,##0.00" sourceLinked="0"/>
            <c:spPr>
              <a:noFill/>
              <a:ln>
                <a:noFill/>
              </a:ln>
            </c:spPr>
            <c:txPr>
              <a:bodyPr/>
              <a:p>
                <a:pPr>
                  <a:defRPr sz="1000" b="0">
                    <a:solidFill>
                      <a:srgbClr val="595959"/>
                    </a:solidFill>
                    <a:latin typeface="Calibri"/>
                  </a:defRPr>
                </a:pPr>
                <a:r>
                  <a:rPr sz="1000" b="0">
                    <a:solidFill>
                      <a:srgbClr val="595959"/>
                    </a:solidFill>
                    <a:latin typeface="Calibri"/>
                  </a:rPr>
                  <a:t/>
                </a:r>
                <a:endParaRPr/>
              </a:p>
            </c:txPr>
            <c:showLeaderLines val="0"/>
            <c:showBubbleSize val="0"/>
            <c:showLegendKey val="0"/>
            <c:showPercent val="0"/>
            <c:showCatName val="0"/>
            <c:showSerName val="0"/>
            <c:showVal val="0"/>
            <c:separator>, </c:separator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xtLst/>
          <c:explosion val="0"/>
        </c:ser>
        <c:varyColors val="1"/>
        <c:firstSliceAng val="0"/>
        <c:holeSize val="59"/>
      </c:doughnutChart>
      <c:spPr>
        <a:noFill/>
        <a:ln>
          <a:noFill/>
        </a:ln>
      </c:spPr>
    </c:plotArea>
    <c:plotVisOnly val="1"/>
    <c:dispBlanksAs val="gap"/>
    <c:showDLblsOverMax val="1"/>
    <c:extLst>
      <c:ext xmlns:c16r3="http://schemas.microsoft.com/office/drawing/2017/03/chart" uri="{56B9EC1D-385E-4148-901F-78D8002777C0}">
        <c16r3:dataDisplayOptions16>
          <c16r3:dispNaAsBlank val="0"/>
        </c16r3:dataDisplayOptions16>
      </c:ext>
    </c:extLst>
  </c:chart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4"/>
    </mc:Fallback>
  </mc:AlternateContent>
  <c:spPr>
    <a:solidFill>
      <a:schemeClr val="bg1"/>
    </a:solidFill>
    <a:ln w="9525">
      <a:noFill/>
      <a:prstDash val="solid"/>
    </a:ln>
  </c:spPr>
  <c:txPr>
    <a:bodyPr/>
    <a:p>
      <a:pPr>
        <a:defRPr sz="1000" b="0">
          <a:solidFill>
            <a:schemeClr val="tx1">
              <a:lumMod val="65000"/>
              <a:lumOff val="35000"/>
            </a:schemeClr>
          </a:solidFill>
          <a:latin typeface="Calibri"/>
        </a:defRPr>
      </a:pPr>
      <a:endParaRPr/>
    </a:p>
  </c:txPr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 xmlns:c16r2="http://schemas.microsoft.com/office/drawing/2015/06/chart">
  <c:roundedCorners val="0"/>
  <c:chart>
    <c:title>
      <c:tx>
        <c:rich>
          <a:bodyPr/>
          <a:p>
            <a:pPr>
              <a:defRPr sz="14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14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>Transportation Facilities</a:t>
            </a:r>
            <a:endParaRPr/>
          </a:p>
        </c:rich>
      </c:tx>
      <c:overlay val="0"/>
      <c:spPr>
        <a:noFill/>
        <a:ln>
          <a:noFill/>
        </a:ln>
      </c:spPr>
    </c:title>
    <c:autoTitleDeleted val="0"/>
    <c:plotArea>
      <c:barChart chartType="6">
        <c:ser seriesType="0">
          <c:idx val="0"/>
          <c:order val="0"/>
          <c:tx>
            <c:strRef>
              <c:f>Chart!$B$4</c:f>
            </c:strRef>
          </c:tx>
          <c:spPr>
            <a:solidFill>
              <a:schemeClr val="accent1"/>
            </a:solidFill>
          </c:spPr>
          <c:cat>
            <c:strRef>
              <c:f>Chart!$C$3:$I$3</c:f>
            </c:strRef>
          </c:cat>
          <c:val>
            <c:numRef>
              <c:f>Chart!$C$4:$I$4</c:f>
              <c:numCache>
                <c:formatCode>General</c:formatCode>
              </c:numCache>
            </c:numRef>
          </c:val>
          <c:extLst/>
          <c:invertIfNegative val="0"/>
        </c:ser>
        <c:ser seriesType="0">
          <c:idx val="1"/>
          <c:order val="1"/>
          <c:tx>
            <c:strRef>
              <c:f>Chart!$B$5</c:f>
            </c:strRef>
          </c:tx>
          <c:spPr>
            <a:solidFill>
              <a:schemeClr val="accent2"/>
            </a:solidFill>
          </c:spPr>
          <c:cat>
            <c:strRef>
              <c:f>Chart!$C$3:$I$3</c:f>
            </c:strRef>
          </c:cat>
          <c:val>
            <c:numRef>
              <c:f>Chart!$C$5:$I$5</c:f>
              <c:numCache>
                <c:formatCode>General</c:formatCode>
              </c:numCache>
            </c:numRef>
          </c:val>
          <c:extLst/>
          <c:invertIfNegative val="0"/>
        </c:ser>
        <c:ser seriesType="0">
          <c:idx val="2"/>
          <c:order val="2"/>
          <c:tx>
            <c:strRef>
              <c:f>Chart!$B$6</c:f>
            </c:strRef>
          </c:tx>
          <c:spPr>
            <a:solidFill>
              <a:schemeClr val="accent3"/>
            </a:solidFill>
          </c:spPr>
          <c:cat>
            <c:strRef>
              <c:f>Chart!$C$3:$I$3</c:f>
            </c:strRef>
          </c:cat>
          <c:val>
            <c:numRef>
              <c:f>Chart!$C$6:$I$6</c:f>
              <c:numCache>
                <c:formatCode>General</c:formatCode>
              </c:numCache>
            </c:numRef>
          </c:val>
          <c:extLst/>
          <c:invertIfNegative val="0"/>
        </c:ser>
        <c:ser seriesType="0">
          <c:idx val="3"/>
          <c:order val="3"/>
          <c:tx>
            <c:strRef>
              <c:f>Chart!$B$7</c:f>
            </c:strRef>
          </c:tx>
          <c:spPr>
            <a:solidFill>
              <a:schemeClr val="accent4"/>
            </a:solidFill>
          </c:spPr>
          <c:cat>
            <c:strRef>
              <c:f>Chart!$C$3:$I$3</c:f>
            </c:strRef>
          </c:cat>
          <c:val>
            <c:numRef>
              <c:f>Chart!$C$7:$I$7</c:f>
              <c:numCache>
                <c:formatCode>General</c:formatCode>
              </c:numCache>
            </c:numRef>
          </c:val>
          <c:extLst/>
          <c:invertIfNegative val="0"/>
        </c:ser>
        <c:axId val="10818538"/>
        <c:axId val="14460406"/>
        <c:barDir val="col"/>
        <c:grouping val="clustered"/>
        <c:gapWidth val="150"/>
        <c:varyColors val="0"/>
        <c:overlap val="-27"/>
      </c:barChart>
      <c:catAx axisType="0">
        <c:axId val="10818538"/>
        <c:delete val="0"/>
        <c:majorTickMark val="none"/>
        <c:minorTickMark val="none"/>
        <c:tickLblPos val="nextTo"/>
        <c:axPos val="b"/>
        <c:scaling>
          <c:orientation val="minMax"/>
        </c:scaling>
        <c:spPr>
          <a:ln w="9525">
            <a:solidFill>
              <a:schemeClr val="tx1">
                <a:lumMod val="15000"/>
                <a:lumOff val="85000"/>
              </a:schemeClr>
            </a:solidFill>
          </a:ln>
        </c:spPr>
        <c:numFmt formatCode="General"/>
        <c:txPr>
          <a:bodyPr/>
          <a:p>
            <a:pPr>
              <a:def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/>
            </a:r>
            <a:endParaRPr/>
          </a:p>
        </c:txPr>
        <c:auto val="1"/>
        <c:lblOffset val="0"/>
        <c:tickMarkSkip val="1"/>
        <c:noMultiLvlLbl val="1"/>
        <c:crosses val="autoZero"/>
        <c:crossAx val="14460406"/>
      </c:catAx>
      <c:valAx axisType="3">
        <c:axId val="14460406"/>
        <c:delete val="0"/>
        <c:majorTickMark val="none"/>
        <c:minorTickMark val="none"/>
        <c:tickLblPos val="nextTo"/>
        <c:axPos val="l"/>
        <c:scaling>
          <c:orientation val="minMax"/>
        </c:scaling>
        <c:spPr>
          <a:ln w="9525">
            <a:solidFill>
              <a:schemeClr val="tx1">
                <a:lumMod val="15000"/>
                <a:lumOff val="85000"/>
              </a:schemeClr>
            </a:solidFill>
          </a:ln>
        </c:spPr>
        <c:numFmt formatCode="General"/>
        <c:txPr>
          <a:bodyPr/>
          <a:p>
            <a:pPr>
              <a:def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/>
            </a:r>
            <a:endParaRPr/>
          </a:p>
        </c:txPr>
        <c:majorGridlines>
          <c:spPr>
            <a:ln w="9525">
              <a:solidFill>
                <a:srgbClr val="d9d9d9"/>
              </a:solidFill>
            </a:ln>
          </c:spPr>
        </c:majorGridlines>
        <c:crosses val="autoZero"/>
        <c:crossBetween val="between"/>
        <c:crossAx val="10818538"/>
      </c:valAx>
      <c:spPr>
        <a:noFill/>
        <a:ln>
          <a:noFill/>
        </a:ln>
      </c:spPr>
    </c:plotArea>
    <c:legend>
      <c:legendPos val="b"/>
      <c:overlay val="0"/>
      <c:spPr>
        <a:noFill/>
      </c:spPr>
      <c:txPr>
        <a:bodyPr/>
        <a:p>
          <a:pPr>
            <a:defRPr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defRPr>
          </a:pPr>
          <a:r>
            <a:rPr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/>
          </a:r>
          <a:endParaRPr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0"/>
        </c16r3:dataDisplayOptions16>
      </c:ext>
    </c:extLst>
  </c:chart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4"/>
    </mc:Fallback>
  </mc:AlternateContent>
  <c:spPr>
    <a:solidFill>
      <a:schemeClr val="bg1"/>
    </a:solidFill>
    <a:ln w="9525">
      <a:solidFill>
        <a:schemeClr val="tx1">
          <a:lumMod val="15000"/>
          <a:lumOff val="85000"/>
        </a:schemeClr>
      </a:solidFill>
    </a:ln>
  </c:spPr>
  <c:txPr>
    <a:bodyPr/>
    <a:p>
      <a:pPr>
        <a:defRPr b="0">
          <a:solidFill>
            <a:schemeClr val="tx1">
              <a:lumMod val="65000"/>
              <a:lumOff val="35000"/>
            </a:schemeClr>
          </a:solidFill>
          <a:latin typeface="+mn-lt"/>
        </a:defRPr>
      </a:pPr>
      <a:r>
        <a:rPr b="0">
          <a:solidFill>
            <a:schemeClr val="tx1">
              <a:lumMod val="65000"/>
              <a:lumOff val="35000"/>
            </a:schemeClr>
          </a:solidFill>
          <a:latin typeface="+mn-lt"/>
        </a:rPr>
        <a:t/>
      </a:r>
      <a:endParaRPr/>
    </a:p>
  </c:txPr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 xmlns:c16r2="http://schemas.microsoft.com/office/drawing/2015/06/chart">
  <c:roundedCorners val="0"/>
  <c:chart>
    <c:title>
      <c:tx>
        <c:rich>
          <a:bodyPr/>
          <a:p>
            <a:pPr>
              <a:defRPr sz="14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14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>Transportation Facilities</a:t>
            </a:r>
            <a:endParaRPr/>
          </a:p>
        </c:rich>
      </c:tx>
      <c:overlay val="0"/>
      <c:spPr>
        <a:noFill/>
        <a:ln>
          <a:noFill/>
        </a:ln>
      </c:spPr>
    </c:title>
    <c:autoTitleDeleted val="0"/>
    <c:plotArea>
      <c:lineChart chartType="8">
        <c:ser seriesType="2">
          <c:idx val="0"/>
          <c:order val="0"/>
          <c:tx>
            <c:strRef>
              <c:f>Chart!$B$4</c:f>
            </c:strRef>
          </c:tx>
          <c:spPr>
            <a:solidFill>
              <a:schemeClr val="accent1"/>
            </a:solidFill>
            <a:ln w="19050"/>
          </c:spPr>
          <c:cat>
            <c:strRef>
              <c:f>Chart!$C$3:$I$3</c:f>
            </c:strRef>
          </c:cat>
          <c:val>
            <c:numRef>
              <c:f>Chart!$C$4:$I$4</c:f>
              <c:numCache>
                <c:formatCode>General</c:formatCode>
              </c:numCache>
            </c:numRef>
          </c:val>
          <c:extLst/>
          <c:smooth val="0"/>
          <c:marker>
            <c:symbol val="none"/>
            <c:spPr/>
          </c:marker>
        </c:ser>
        <c:ser seriesType="2">
          <c:idx val="1"/>
          <c:order val="1"/>
          <c:tx>
            <c:strRef>
              <c:f>Chart!$B$5</c:f>
            </c:strRef>
          </c:tx>
          <c:spPr>
            <a:solidFill>
              <a:schemeClr val="accent2"/>
            </a:solidFill>
            <a:ln w="19050"/>
          </c:spPr>
          <c:cat>
            <c:strRef>
              <c:f>Chart!$C$3:$I$3</c:f>
            </c:strRef>
          </c:cat>
          <c:val>
            <c:numRef>
              <c:f>Chart!$C$5:$I$5</c:f>
              <c:numCache>
                <c:formatCode>General</c:formatCode>
              </c:numCache>
            </c:numRef>
          </c:val>
          <c:extLst/>
          <c:smooth val="0"/>
          <c:marker>
            <c:symbol val="none"/>
            <c:spPr/>
          </c:marker>
        </c:ser>
        <c:ser seriesType="2">
          <c:idx val="2"/>
          <c:order val="2"/>
          <c:tx>
            <c:strRef>
              <c:f>Chart!$B$6</c:f>
            </c:strRef>
          </c:tx>
          <c:spPr>
            <a:solidFill>
              <a:schemeClr val="accent3"/>
            </a:solidFill>
            <a:ln w="19050"/>
          </c:spPr>
          <c:cat>
            <c:strRef>
              <c:f>Chart!$C$3:$I$3</c:f>
            </c:strRef>
          </c:cat>
          <c:val>
            <c:numRef>
              <c:f>Chart!$C$6:$I$6</c:f>
              <c:numCache>
                <c:formatCode>General</c:formatCode>
              </c:numCache>
            </c:numRef>
          </c:val>
          <c:extLst/>
          <c:smooth val="0"/>
          <c:marker>
            <c:symbol val="none"/>
            <c:spPr/>
          </c:marker>
        </c:ser>
        <c:ser seriesType="2">
          <c:idx val="3"/>
          <c:order val="3"/>
          <c:tx>
            <c:strRef>
              <c:f>Chart!$B$7</c:f>
            </c:strRef>
          </c:tx>
          <c:spPr>
            <a:solidFill>
              <a:schemeClr val="accent4"/>
            </a:solidFill>
            <a:ln w="19050"/>
          </c:spPr>
          <c:cat>
            <c:strRef>
              <c:f>Chart!$C$3:$I$3</c:f>
            </c:strRef>
          </c:cat>
          <c:val>
            <c:numRef>
              <c:f>Chart!$C$7:$I$7</c:f>
              <c:numCache>
                <c:formatCode>General</c:formatCode>
              </c:numCache>
            </c:numRef>
          </c:val>
          <c:extLst/>
          <c:smooth val="0"/>
          <c:marker>
            <c:symbol val="none"/>
            <c:spPr/>
          </c:marker>
        </c:ser>
        <c:axId val="98346900"/>
        <c:axId val="14300825"/>
        <c:grouping val="standard"/>
        <c:varyColors val="0"/>
        <c:smooth val="0"/>
        <c:marker val="0"/>
      </c:lineChart>
      <c:catAx axisType="0">
        <c:axId val="98346900"/>
        <c:delete val="0"/>
        <c:majorTickMark val="none"/>
        <c:minorTickMark val="none"/>
        <c:tickLblPos val="nextTo"/>
        <c:axPos val="b"/>
        <c:scaling>
          <c:orientation val="minMax"/>
        </c:scaling>
        <c:spPr>
          <a:ln w="9525">
            <a:solidFill>
              <a:schemeClr val="tx1">
                <a:lumMod val="15000"/>
                <a:lumOff val="85000"/>
              </a:schemeClr>
            </a:solidFill>
          </a:ln>
        </c:spPr>
        <c:numFmt formatCode="General"/>
        <c:txPr>
          <a:bodyPr/>
          <a:p>
            <a:pPr>
              <a:def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/>
            </a:r>
            <a:endParaRPr/>
          </a:p>
        </c:txPr>
        <c:auto val="1"/>
        <c:lblOffset val="0"/>
        <c:tickMarkSkip val="1"/>
        <c:noMultiLvlLbl val="1"/>
        <c:crosses val="autoZero"/>
        <c:crossAx val="14300825"/>
      </c:catAx>
      <c:valAx axisType="3">
        <c:axId val="14300825"/>
        <c:delete val="0"/>
        <c:majorTickMark val="none"/>
        <c:minorTickMark val="none"/>
        <c:tickLblPos val="nextTo"/>
        <c:axPos val="l"/>
        <c:scaling>
          <c:orientation val="minMax"/>
        </c:scaling>
        <c:spPr>
          <a:ln w="9525">
            <a:solidFill>
              <a:schemeClr val="tx1">
                <a:lumMod val="15000"/>
                <a:lumOff val="85000"/>
              </a:schemeClr>
            </a:solidFill>
          </a:ln>
        </c:spPr>
        <c:numFmt formatCode="General"/>
        <c:txPr>
          <a:bodyPr/>
          <a:p>
            <a:pPr>
              <a:def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defRPr>
            </a:pPr>
            <a:r>
              <a:rPr sz="900" b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</a:rPr>
              <a:t/>
            </a:r>
            <a:endParaRPr/>
          </a:p>
        </c:txPr>
        <c:majorGridlines>
          <c:spPr>
            <a:ln w="9525">
              <a:solidFill>
                <a:srgbClr val="d9d9d9"/>
              </a:solidFill>
            </a:ln>
          </c:spPr>
        </c:majorGridlines>
        <c:crosses val="autoZero"/>
        <c:crossBetween val="between"/>
        <c:crossAx val="98346900"/>
      </c:valAx>
      <c:spPr>
        <a:noFill/>
        <a:ln>
          <a:noFill/>
        </a:ln>
      </c:spPr>
    </c:plotArea>
    <c:legend>
      <c:legendPos val="b"/>
      <c:overlay val="0"/>
      <c:spPr>
        <a:noFill/>
      </c:spPr>
      <c:txPr>
        <a:bodyPr/>
        <a:p>
          <a:pPr>
            <a:defRPr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defRPr>
          </a:pPr>
          <a:r>
            <a:rPr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/>
          </a:r>
          <a:endParaRPr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0"/>
        </c16r3:dataDisplayOptions16>
      </c:ext>
    </c:extLst>
  </c:chart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4"/>
    </mc:Fallback>
  </mc:AlternateContent>
  <c:spPr>
    <a:solidFill>
      <a:schemeClr val="bg1"/>
    </a:solidFill>
    <a:ln w="9525">
      <a:solidFill>
        <a:schemeClr val="tx1">
          <a:lumMod val="15000"/>
          <a:lumOff val="85000"/>
        </a:schemeClr>
      </a:solidFill>
    </a:ln>
  </c:spPr>
  <c:txPr>
    <a:bodyPr/>
    <a:p>
      <a:pPr>
        <a:defRPr b="0">
          <a:solidFill>
            <a:schemeClr val="tx1">
              <a:lumMod val="65000"/>
              <a:lumOff val="35000"/>
            </a:schemeClr>
          </a:solidFill>
          <a:latin typeface="+mn-lt"/>
        </a:defRPr>
      </a:pPr>
      <a:r>
        <a:rPr b="0">
          <a:solidFill>
            <a:schemeClr val="tx1">
              <a:lumMod val="65000"/>
              <a:lumOff val="35000"/>
            </a:schemeClr>
          </a:solidFill>
          <a:latin typeface="+mn-lt"/>
        </a:rPr>
        <a:t/>
      </a:r>
      <a:endParaRPr/>
    </a:p>
  </c:txPr>
</c:chartSpace>
</file>

<file path=xl/charts/colors1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a:schemeClr val="accent1">
    <a:lumMod val="60000"/>
  </a:schemeClr>
  <a:schemeClr val="accent2">
    <a:lumMod val="60000"/>
  </a:schemeClr>
  <a:schemeClr val="accent3">
    <a:lumMod val="60000"/>
  </a:schemeClr>
  <a:schemeClr val="accent4">
    <a:lumMod val="60000"/>
  </a:schemeClr>
  <a:schemeClr val="accent5">
    <a:lumMod val="60000"/>
  </a:schemeClr>
  <a:schemeClr val="accent6">
    <a:lumMod val="60000"/>
  </a:schemeClr>
  <a:schemeClr val="accent1">
    <a:lumMod val="80000"/>
    <a:lumOff val="20000"/>
  </a:schemeClr>
  <a:schemeClr val="accent2">
    <a:lumMod val="80000"/>
    <a:lumOff val="20000"/>
  </a:schemeClr>
  <a:schemeClr val="accent3">
    <a:lumMod val="80000"/>
    <a:lumOff val="20000"/>
  </a:schemeClr>
  <a:schemeClr val="accent4">
    <a:lumMod val="80000"/>
    <a:lumOff val="20000"/>
  </a:schemeClr>
  <a:schemeClr val="accent5">
    <a:lumMod val="80000"/>
    <a:lumOff val="20000"/>
  </a:schemeClr>
  <a:schemeClr val="accent6">
    <a:lumMod val="80000"/>
    <a:lumOff val="20000"/>
  </a:schemeClr>
  <a:schemeClr val="accent1">
    <a:lumMod val="81000"/>
  </a:schemeClr>
  <a:schemeClr val="accent2">
    <a:lumMod val="81000"/>
  </a:schemeClr>
  <a:schemeClr val="accent3">
    <a:lumMod val="81000"/>
  </a:schemeClr>
  <a:schemeClr val="accent4">
    <a:lumMod val="81000"/>
  </a:schemeClr>
  <a:schemeClr val="accent5">
    <a:lumMod val="81000"/>
  </a:schemeClr>
  <a:schemeClr val="accent6">
    <a:lumMod val="81000"/>
  </a:schemeClr>
  <a:schemeClr val="accent1">
    <a:lumMod val="60000"/>
    <a:lumOff val="40000"/>
  </a:schemeClr>
  <a:schemeClr val="accent2">
    <a:lumMod val="60000"/>
    <a:lumOff val="40000"/>
  </a:schemeClr>
  <a:schemeClr val="accent3">
    <a:lumMod val="60000"/>
    <a:lumOff val="40000"/>
  </a:schemeClr>
  <a:schemeClr val="accent4">
    <a:lumMod val="60000"/>
    <a:lumOff val="40000"/>
  </a:schemeClr>
  <a:schemeClr val="accent5">
    <a:lumMod val="60000"/>
    <a:lumOff val="40000"/>
  </a:schemeClr>
  <a:schemeClr val="accent6">
    <a:lumMod val="60000"/>
    <a:lumOff val="40000"/>
  </a:schemeClr>
  <a:schemeClr val="accent1">
    <a:lumMod val="50000"/>
  </a:schemeClr>
  <a:schemeClr val="accent2">
    <a:lumMod val="50000"/>
  </a:schemeClr>
  <a:schemeClr val="accent3">
    <a:lumMod val="50000"/>
  </a:schemeClr>
  <a:schemeClr val="accent4">
    <a:lumMod val="50000"/>
  </a:schemeClr>
  <a:schemeClr val="accent5">
    <a:lumMod val="50000"/>
  </a:schemeClr>
  <a:schemeClr val="accent6">
    <a:lumMod val="50000"/>
  </a:schemeClr>
  <a:schemeClr val="accent1">
    <a:lumMod val="70000"/>
    <a:lumOff val="30000"/>
  </a:schemeClr>
  <a:schemeClr val="accent2">
    <a:lumMod val="70000"/>
    <a:lumOff val="30000"/>
  </a:schemeClr>
  <a:schemeClr val="accent3">
    <a:lumMod val="70000"/>
    <a:lumOff val="30000"/>
  </a:schemeClr>
  <a:schemeClr val="accent4">
    <a:lumMod val="70000"/>
    <a:lumOff val="30000"/>
  </a:schemeClr>
  <a:schemeClr val="accent5">
    <a:lumMod val="70000"/>
    <a:lumOff val="30000"/>
  </a:schemeClr>
  <a:schemeClr val="accent6">
    <a:lumMod val="70000"/>
    <a:lumOff val="30000"/>
  </a:schemeClr>
  <a:schemeClr val="accent1">
    <a:lumMod val="70000"/>
  </a:schemeClr>
  <a:schemeClr val="accent2">
    <a:lumMod val="70000"/>
  </a:schemeClr>
  <a:schemeClr val="accent3">
    <a:lumMod val="70000"/>
  </a:schemeClr>
  <a:schemeClr val="accent4">
    <a:lumMod val="70000"/>
  </a:schemeClr>
  <a:schemeClr val="accent5">
    <a:lumMod val="70000"/>
  </a:schemeClr>
  <a:schemeClr val="accent6">
    <a:lumMod val="70000"/>
  </a:schemeClr>
  <a:schemeClr val="accent1">
    <a:lumMod val="50000"/>
    <a:lumOff val="50000"/>
  </a:schemeClr>
  <a:schemeClr val="accent2">
    <a:lumMod val="50000"/>
    <a:lumOff val="50000"/>
  </a:schemeClr>
  <a:schemeClr val="accent3">
    <a:lumMod val="50000"/>
    <a:lumOff val="50000"/>
  </a:schemeClr>
  <a:schemeClr val="accent4">
    <a:lumMod val="50000"/>
    <a:lumOff val="50000"/>
  </a:schemeClr>
  <a:schemeClr val="accent5">
    <a:lumMod val="50000"/>
    <a:lumOff val="50000"/>
  </a:schemeClr>
  <a:schemeClr val="accent6">
    <a:lumMod val="50000"/>
    <a:lumOff val="50000"/>
  </a:schemeClr>
</cs:colorStyle>
</file>

<file path=xl/charts/colors2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a:schemeClr val="accent1">
    <a:lumMod val="60000"/>
  </a:schemeClr>
  <a:schemeClr val="accent2">
    <a:lumMod val="60000"/>
  </a:schemeClr>
  <a:schemeClr val="accent3">
    <a:lumMod val="60000"/>
  </a:schemeClr>
  <a:schemeClr val="accent4">
    <a:lumMod val="60000"/>
  </a:schemeClr>
  <a:schemeClr val="accent5">
    <a:lumMod val="60000"/>
  </a:schemeClr>
  <a:schemeClr val="accent6">
    <a:lumMod val="60000"/>
  </a:schemeClr>
  <a:schemeClr val="accent1">
    <a:lumMod val="80000"/>
    <a:lumOff val="20000"/>
  </a:schemeClr>
  <a:schemeClr val="accent2">
    <a:lumMod val="80000"/>
    <a:lumOff val="20000"/>
  </a:schemeClr>
  <a:schemeClr val="accent3">
    <a:lumMod val="80000"/>
    <a:lumOff val="20000"/>
  </a:schemeClr>
  <a:schemeClr val="accent4">
    <a:lumMod val="80000"/>
    <a:lumOff val="20000"/>
  </a:schemeClr>
  <a:schemeClr val="accent5">
    <a:lumMod val="80000"/>
    <a:lumOff val="20000"/>
  </a:schemeClr>
  <a:schemeClr val="accent6">
    <a:lumMod val="80000"/>
    <a:lumOff val="20000"/>
  </a:schemeClr>
  <a:schemeClr val="accent1">
    <a:lumMod val="81000"/>
  </a:schemeClr>
  <a:schemeClr val="accent2">
    <a:lumMod val="81000"/>
  </a:schemeClr>
  <a:schemeClr val="accent3">
    <a:lumMod val="81000"/>
  </a:schemeClr>
  <a:schemeClr val="accent4">
    <a:lumMod val="81000"/>
  </a:schemeClr>
  <a:schemeClr val="accent5">
    <a:lumMod val="81000"/>
  </a:schemeClr>
  <a:schemeClr val="accent6">
    <a:lumMod val="81000"/>
  </a:schemeClr>
  <a:schemeClr val="accent1">
    <a:lumMod val="60000"/>
    <a:lumOff val="40000"/>
  </a:schemeClr>
  <a:schemeClr val="accent2">
    <a:lumMod val="60000"/>
    <a:lumOff val="40000"/>
  </a:schemeClr>
  <a:schemeClr val="accent3">
    <a:lumMod val="60000"/>
    <a:lumOff val="40000"/>
  </a:schemeClr>
  <a:schemeClr val="accent4">
    <a:lumMod val="60000"/>
    <a:lumOff val="40000"/>
  </a:schemeClr>
  <a:schemeClr val="accent5">
    <a:lumMod val="60000"/>
    <a:lumOff val="40000"/>
  </a:schemeClr>
  <a:schemeClr val="accent6">
    <a:lumMod val="60000"/>
    <a:lumOff val="40000"/>
  </a:schemeClr>
  <a:schemeClr val="accent1">
    <a:lumMod val="50000"/>
  </a:schemeClr>
  <a:schemeClr val="accent2">
    <a:lumMod val="50000"/>
  </a:schemeClr>
  <a:schemeClr val="accent3">
    <a:lumMod val="50000"/>
  </a:schemeClr>
  <a:schemeClr val="accent4">
    <a:lumMod val="50000"/>
  </a:schemeClr>
  <a:schemeClr val="accent5">
    <a:lumMod val="50000"/>
  </a:schemeClr>
  <a:schemeClr val="accent6">
    <a:lumMod val="50000"/>
  </a:schemeClr>
  <a:schemeClr val="accent1">
    <a:lumMod val="70000"/>
    <a:lumOff val="30000"/>
  </a:schemeClr>
  <a:schemeClr val="accent2">
    <a:lumMod val="70000"/>
    <a:lumOff val="30000"/>
  </a:schemeClr>
  <a:schemeClr val="accent3">
    <a:lumMod val="70000"/>
    <a:lumOff val="30000"/>
  </a:schemeClr>
  <a:schemeClr val="accent4">
    <a:lumMod val="70000"/>
    <a:lumOff val="30000"/>
  </a:schemeClr>
  <a:schemeClr val="accent5">
    <a:lumMod val="70000"/>
    <a:lumOff val="30000"/>
  </a:schemeClr>
  <a:schemeClr val="accent6">
    <a:lumMod val="70000"/>
    <a:lumOff val="30000"/>
  </a:schemeClr>
  <a:schemeClr val="accent1">
    <a:lumMod val="70000"/>
  </a:schemeClr>
  <a:schemeClr val="accent2">
    <a:lumMod val="70000"/>
  </a:schemeClr>
  <a:schemeClr val="accent3">
    <a:lumMod val="70000"/>
  </a:schemeClr>
  <a:schemeClr val="accent4">
    <a:lumMod val="70000"/>
  </a:schemeClr>
  <a:schemeClr val="accent5">
    <a:lumMod val="70000"/>
  </a:schemeClr>
  <a:schemeClr val="accent6">
    <a:lumMod val="70000"/>
  </a:schemeClr>
  <a:schemeClr val="accent1">
    <a:lumMod val="50000"/>
    <a:lumOff val="50000"/>
  </a:schemeClr>
  <a:schemeClr val="accent2">
    <a:lumMod val="50000"/>
    <a:lumOff val="50000"/>
  </a:schemeClr>
  <a:schemeClr val="accent3">
    <a:lumMod val="50000"/>
    <a:lumOff val="50000"/>
  </a:schemeClr>
  <a:schemeClr val="accent4">
    <a:lumMod val="50000"/>
    <a:lumOff val="50000"/>
  </a:schemeClr>
  <a:schemeClr val="accent5">
    <a:lumMod val="50000"/>
    <a:lumOff val="50000"/>
  </a:schemeClr>
  <a:schemeClr val="accent6">
    <a:lumMod val="50000"/>
    <a:lumOff val="50000"/>
  </a:schemeClr>
</cs:colorStyle>
</file>

<file path=xl/charts/colors3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a:schemeClr val="accent1">
    <a:lumMod val="60000"/>
  </a:schemeClr>
  <a:schemeClr val="accent2">
    <a:lumMod val="60000"/>
  </a:schemeClr>
  <a:schemeClr val="accent3">
    <a:lumMod val="60000"/>
  </a:schemeClr>
  <a:schemeClr val="accent4">
    <a:lumMod val="60000"/>
  </a:schemeClr>
  <a:schemeClr val="accent5">
    <a:lumMod val="60000"/>
  </a:schemeClr>
  <a:schemeClr val="accent6">
    <a:lumMod val="60000"/>
  </a:schemeClr>
  <a:schemeClr val="accent1">
    <a:lumMod val="80000"/>
    <a:lumOff val="20000"/>
  </a:schemeClr>
  <a:schemeClr val="accent2">
    <a:lumMod val="80000"/>
    <a:lumOff val="20000"/>
  </a:schemeClr>
  <a:schemeClr val="accent3">
    <a:lumMod val="80000"/>
    <a:lumOff val="20000"/>
  </a:schemeClr>
  <a:schemeClr val="accent4">
    <a:lumMod val="80000"/>
    <a:lumOff val="20000"/>
  </a:schemeClr>
  <a:schemeClr val="accent5">
    <a:lumMod val="80000"/>
    <a:lumOff val="20000"/>
  </a:schemeClr>
  <a:schemeClr val="accent6">
    <a:lumMod val="80000"/>
    <a:lumOff val="20000"/>
  </a:schemeClr>
  <a:schemeClr val="accent1">
    <a:lumMod val="81000"/>
  </a:schemeClr>
  <a:schemeClr val="accent2">
    <a:lumMod val="81000"/>
  </a:schemeClr>
  <a:schemeClr val="accent3">
    <a:lumMod val="81000"/>
  </a:schemeClr>
  <a:schemeClr val="accent4">
    <a:lumMod val="81000"/>
  </a:schemeClr>
  <a:schemeClr val="accent5">
    <a:lumMod val="81000"/>
  </a:schemeClr>
  <a:schemeClr val="accent6">
    <a:lumMod val="81000"/>
  </a:schemeClr>
  <a:schemeClr val="accent1">
    <a:lumMod val="60000"/>
    <a:lumOff val="40000"/>
  </a:schemeClr>
  <a:schemeClr val="accent2">
    <a:lumMod val="60000"/>
    <a:lumOff val="40000"/>
  </a:schemeClr>
  <a:schemeClr val="accent3">
    <a:lumMod val="60000"/>
    <a:lumOff val="40000"/>
  </a:schemeClr>
  <a:schemeClr val="accent4">
    <a:lumMod val="60000"/>
    <a:lumOff val="40000"/>
  </a:schemeClr>
  <a:schemeClr val="accent5">
    <a:lumMod val="60000"/>
    <a:lumOff val="40000"/>
  </a:schemeClr>
  <a:schemeClr val="accent6">
    <a:lumMod val="60000"/>
    <a:lumOff val="40000"/>
  </a:schemeClr>
  <a:schemeClr val="accent1">
    <a:lumMod val="50000"/>
  </a:schemeClr>
  <a:schemeClr val="accent2">
    <a:lumMod val="50000"/>
  </a:schemeClr>
  <a:schemeClr val="accent3">
    <a:lumMod val="50000"/>
  </a:schemeClr>
  <a:schemeClr val="accent4">
    <a:lumMod val="50000"/>
  </a:schemeClr>
  <a:schemeClr val="accent5">
    <a:lumMod val="50000"/>
  </a:schemeClr>
  <a:schemeClr val="accent6">
    <a:lumMod val="50000"/>
  </a:schemeClr>
  <a:schemeClr val="accent1">
    <a:lumMod val="70000"/>
    <a:lumOff val="30000"/>
  </a:schemeClr>
  <a:schemeClr val="accent2">
    <a:lumMod val="70000"/>
    <a:lumOff val="30000"/>
  </a:schemeClr>
  <a:schemeClr val="accent3">
    <a:lumMod val="70000"/>
    <a:lumOff val="30000"/>
  </a:schemeClr>
  <a:schemeClr val="accent4">
    <a:lumMod val="70000"/>
    <a:lumOff val="30000"/>
  </a:schemeClr>
  <a:schemeClr val="accent5">
    <a:lumMod val="70000"/>
    <a:lumOff val="30000"/>
  </a:schemeClr>
  <a:schemeClr val="accent6">
    <a:lumMod val="70000"/>
    <a:lumOff val="30000"/>
  </a:schemeClr>
  <a:schemeClr val="accent1">
    <a:lumMod val="70000"/>
  </a:schemeClr>
  <a:schemeClr val="accent2">
    <a:lumMod val="70000"/>
  </a:schemeClr>
  <a:schemeClr val="accent3">
    <a:lumMod val="70000"/>
  </a:schemeClr>
  <a:schemeClr val="accent4">
    <a:lumMod val="70000"/>
  </a:schemeClr>
  <a:schemeClr val="accent5">
    <a:lumMod val="70000"/>
  </a:schemeClr>
  <a:schemeClr val="accent6">
    <a:lumMod val="70000"/>
  </a:schemeClr>
  <a:schemeClr val="accent1">
    <a:lumMod val="50000"/>
    <a:lumOff val="50000"/>
  </a:schemeClr>
  <a:schemeClr val="accent2">
    <a:lumMod val="50000"/>
    <a:lumOff val="50000"/>
  </a:schemeClr>
  <a:schemeClr val="accent3">
    <a:lumMod val="50000"/>
    <a:lumOff val="50000"/>
  </a:schemeClr>
  <a:schemeClr val="accent4">
    <a:lumMod val="50000"/>
    <a:lumOff val="50000"/>
  </a:schemeClr>
  <a:schemeClr val="accent5">
    <a:lumMod val="50000"/>
    <a:lumOff val="50000"/>
  </a:schemeClr>
  <a:schemeClr val="accent6">
    <a:lumMod val="50000"/>
    <a:lumOff val="50000"/>
  </a:schemeClr>
</cs:colorStyle>
</file>

<file path=xl/charts/style1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/>
</file>

<file path=xl/drawings/drawing1.xml><?xml version="1.0" encoding="utf-8"?>
<xdr:wsDr xmlns:xdr="http://schemas.openxmlformats.org/drawingml/2006/spreadsheetDrawing" xmlns:a="http://schemas.openxmlformats.org/drawingml/2006/main">
  <xdr:twoCellAnchor editAs="twoCell">
    <xdr:from>
      <xdr:col>10</xdr:col>
      <xdr:colOff>676370</xdr:colOff>
      <xdr:row>0</xdr:row>
      <xdr:rowOff>17240</xdr:rowOff>
    </xdr:from>
    <xdr:to>
      <xdr:col>12</xdr:col>
      <xdr:colOff>152495</xdr:colOff>
      <xdr:row>2</xdr:row>
      <xdr:rowOff>302990</xdr:rowOff>
    </xdr:to>
    <xdr:pic>
      <xdr:nvPicPr>
        <xdr:cNvPr id="1" name="picture0">
          <a:extLst>
            <a:ext uri="{FF2B5EF4-FFF2-40B4-BE49-F238E27FC236}">
              <a16:creationId xmlns:a16="http://schemas.microsoft.com/office/drawing/2014/main" id="{991D1358-85AF-36C2-43CB-B2328899C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solidFill>
            <a:srgbClr val="000000">
              <a:alpha val="0"/>
            </a:srgbClr>
          </a:solidFill>
          <a:prstDash val="solid"/>
        </a:ln>
      </xdr:spPr>
    </xdr:pic>
    <xdr:clientData/>
  </xdr:twoCellAnchor>
  <xdr:twoCellAnchor>
    <xdr:from>
      <xdr:col>14</xdr:col>
      <xdr:colOff>22412</xdr:colOff>
      <xdr:row>9</xdr:row>
      <xdr:rowOff>7993</xdr:rowOff>
    </xdr:from>
    <xdr:to>
      <xdr:col>15</xdr:col>
      <xdr:colOff>1637179</xdr:colOff>
      <xdr:row>23</xdr:row>
      <xdr:rowOff>10234</xdr:rowOff>
    </xdr:to>
    <xdr:graphicFrame>
      <xdr:nvGraphicFramePr>
        <xdr:cNvPr id="2" name="Chart 1"/>
        <xdr:cNvGraphicFramePr>
          <a:graphicFrameLocks noChangeAspect="0"/>
        </xdr:cNvGraphicFramePr>
      </xdr:nvGraphicFramePr>
      <xdr:xfrm>
        <a:off x="11338112" y="1789168"/>
        <a:ext cx="2319617" cy="3050241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8</xdr:row>
      <xdr:rowOff>9525</xdr:rowOff>
    </xdr:from>
    <xdr:to>
      <xdr:col>8</xdr:col>
      <xdr:colOff>714375</xdr:colOff>
      <xdr:row>10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 l="0" r="0" t="0" b="0"/>
        <a:stretch/>
      </xdr:blipFill>
      <xdr:spPr>
        <a:xfrm>
          <a:off x="4514850" y="1447800"/>
          <a:ext cx="1485900" cy="409575"/>
        </a:xfrm>
        <a:prstGeom prst="rect">
          <a:avLst/>
        </a:prstGeom>
        <a:noFill/>
        <a:ln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8</xdr:row>
      <xdr:rowOff>9525</xdr:rowOff>
    </xdr:from>
    <xdr:to>
      <xdr:col>10</xdr:col>
      <xdr:colOff>352425</xdr:colOff>
      <xdr:row>25</xdr:row>
      <xdr:rowOff>28575</xdr:rowOff>
    </xdr:to>
    <xdr:graphicFrame>
      <xdr:nvGraphicFramePr>
        <xdr:cNvPr id="6" name="Chart 1"/>
        <xdr:cNvGraphicFramePr>
          <a:graphicFrameLocks noChangeAspect="0"/>
        </xdr:cNvGraphicFramePr>
      </xdr:nvGraphicFramePr>
      <xdr:xfrm>
        <a:off x="552450" y="1533525"/>
        <a:ext cx="5400675" cy="3257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447675</xdr:colOff>
      <xdr:row>2</xdr:row>
      <xdr:rowOff>85725</xdr:rowOff>
    </xdr:from>
    <xdr:to>
      <xdr:col>18</xdr:col>
      <xdr:colOff>295275</xdr:colOff>
      <xdr:row>17</xdr:row>
      <xdr:rowOff>85725</xdr:rowOff>
    </xdr:to>
    <xdr:graphicFrame>
      <xdr:nvGraphicFramePr>
        <xdr:cNvPr id="9" name="Chart 2"/>
        <xdr:cNvGraphicFramePr>
          <a:graphicFrameLocks noChangeAspect="0"/>
        </xdr:cNvGraphicFramePr>
      </xdr:nvGraphicFramePr>
      <xdr:xfrm>
        <a:off x="6048375" y="466725"/>
        <a:ext cx="4572000" cy="2857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28575</xdr:rowOff>
    </xdr:from>
    <xdr:to>
      <xdr:col>3</xdr:col>
      <xdr:colOff>266700</xdr:colOff>
      <xdr:row>15</xdr:row>
      <xdr:rowOff>47625</xdr:rowOff>
    </xdr:to>
    <xdr:cxnSp>
      <xdr:nvCxnSpPr>
        <xdr:cNvPr id="2" name="ConnectorShape 1"/>
        <xdr:cNvCxnSpPr>
          <a:cxnSpLocks noChangeAspect="0"/>
        </xdr:cNvCxnSpPr>
      </xdr:nvCxnSpPr>
      <xdr:spPr>
        <a:xfrm>
          <a:off x="180975" y="600075"/>
          <a:ext cx="1857375" cy="2305050"/>
        </a:xfrm>
        <a:prstGeom prst="bentConnector3">
          <a:avLst>
            <a:gd name="adj1" fmla="val 50000"/>
          </a:avLst>
        </a:prstGeom>
        <a:noFill/>
        <a:ln w="38100" cmpd="sng" cap="flat">
          <a:solidFill>
            <a:schemeClr val="accent1"/>
          </a:solidFill>
          <a:prstDash val="solid"/>
          <a:round/>
          <a:headEnd w="med" len="med" type="none"/>
          <a:tailEnd w="med" len="med" type="none"/>
        </a:ln>
      </xdr:spPr>
      <xdr:style>
        <a:lnRef idx="1">
          <a:schemeClr val="accent1"/>
        </a:lnRef>
        <a:fillRef idx="0"/>
        <a:effectRef idx="0">
          <a:schemeClr val="accent1"/>
        </a:effectRef>
        <a:fontRef idx="minor">
          <a:schemeClr val="accent1"/>
        </a:fontRef>
      </xdr:style>
    </xdr:cxnSp>
    <xdr:clientData/>
  </xdr:twoCellAnchor>
  <xdr:twoCellAnchor>
    <xdr:from>
      <xdr:col>5</xdr:col>
      <xdr:colOff>19050</xdr:colOff>
      <xdr:row>3</xdr:row>
      <xdr:rowOff>19050</xdr:rowOff>
    </xdr:from>
    <xdr:to>
      <xdr:col>7</xdr:col>
      <xdr:colOff>200025</xdr:colOff>
      <xdr:row>15</xdr:row>
      <xdr:rowOff>161925</xdr:rowOff>
    </xdr:to>
    <xdr:cxnSp>
      <xdr:nvCxnSpPr>
        <xdr:cNvPr id="3" name="ConnectorShape 2"/>
        <xdr:cNvCxnSpPr>
          <a:cxnSpLocks noChangeAspect="0"/>
        </xdr:cNvCxnSpPr>
      </xdr:nvCxnSpPr>
      <xdr:spPr>
        <a:xfrm>
          <a:off x="2971800" y="590550"/>
          <a:ext cx="1362075" cy="2428875"/>
        </a:xfrm>
        <a:prstGeom prst="straightConnector1">
          <a:avLst/>
        </a:prstGeom>
        <a:noFill/>
        <a:ln w="38100" cmpd="sng" cap="flat">
          <a:solidFill>
            <a:schemeClr val="accent1"/>
          </a:solidFill>
          <a:prstDash val="solid"/>
          <a:round/>
          <a:headEnd w="med" len="med" type="none"/>
          <a:tailEnd w="med" len="med" type="none"/>
        </a:ln>
      </xdr:spPr>
      <xdr:style>
        <a:lnRef idx="1">
          <a:schemeClr val="accent1"/>
        </a:lnRef>
        <a:fillRef idx="0"/>
        <a:effectRef idx="0">
          <a:schemeClr val="accent1"/>
        </a:effectRef>
        <a:fontRef idx="minor">
          <a:schemeClr val="accent1"/>
        </a:fontRef>
      </xdr:style>
    </xdr:cxnSp>
    <xdr:clientData/>
  </xdr:twoCellAnchor>
  <xdr:twoCellAnchor>
    <xdr:from>
      <xdr:col>0</xdr:col>
      <xdr:colOff>285750</xdr:colOff>
      <xdr:row>17</xdr:row>
      <xdr:rowOff>9525</xdr:rowOff>
    </xdr:from>
    <xdr:to>
      <xdr:col>3</xdr:col>
      <xdr:colOff>466725</xdr:colOff>
      <xdr:row>27</xdr:row>
      <xdr:rowOff>9525</xdr:rowOff>
    </xdr:to>
    <xdr:sp>
      <xdr:nvSpPr>
        <xdr:cNvPr id="4" name="smileyFace 1"/>
        <xdr:cNvSpPr>
          <a:spLocks noChangeAspect="0"/>
        </xdr:cNvSpPr>
      </xdr:nvSpPr>
      <xdr:spPr>
        <a:xfrm>
          <a:off x="285750" y="3248025"/>
          <a:ext cx="1952625" cy="1905000"/>
        </a:xfrm>
        <a:prstGeom prst="smileyFace">
          <a:avLst>
            <a:gd name="adj" fmla="val 4653"/>
          </a:avLst>
        </a:prstGeom>
        <a:solidFill>
          <a:srgbClr val="ffc000"/>
        </a:solidFill>
        <a:ln w="9525" cmpd="sng" cap="flat">
          <a:solidFill>
            <a:srgbClr val="bc8c00"/>
          </a:solidFill>
          <a:prstDash val="solid"/>
          <a:round/>
        </a:ln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rgbClr val="ffffff"/>
        </a:fontRef>
      </xdr:style>
      <xdr:txBody>
        <a:bodyPr vert="horz" wrap="square" horzOverflow="clip" vertOverflow="clip" anchor="t"/>
        <a:p>
          <a:pPr algn="l">
            <a:defRPr sz="1100" b="0" i="0">
              <a:solidFill>
                <a:srgbClr val="ffffff"/>
              </a:solidFill>
              <a:latin typeface="Calibri"/>
            </a:defRPr>
          </a:pPr>
          <a:r>
            <a:rPr sz="1100" b="0" i="0">
              <a:solidFill>
                <a:srgbClr val="ffffff"/>
              </a:solidFill>
              <a:latin typeface="Calibri"/>
            </a:rPr>
            <a:t/>
          </a:r>
          <a:endParaRPr/>
        </a:p>
      </xdr:txBody>
    </xdr:sp>
    <xdr:clientData/>
  </xdr:twoCellAnchor>
  <xdr:twoCellAnchor>
    <xdr:from>
      <xdr:col>4</xdr:col>
      <xdr:colOff>152400</xdr:colOff>
      <xdr:row>17</xdr:row>
      <xdr:rowOff>0</xdr:rowOff>
    </xdr:from>
    <xdr:to>
      <xdr:col>7</xdr:col>
      <xdr:colOff>333375</xdr:colOff>
      <xdr:row>27</xdr:row>
      <xdr:rowOff>0</xdr:rowOff>
    </xdr:to>
    <xdr:sp>
      <xdr:nvSpPr>
        <xdr:cNvPr id="5" name="Shape 1"/>
        <xdr:cNvSpPr>
          <a:spLocks noChangeAspect="0"/>
        </xdr:cNvSpPr>
      </xdr:nvSpPr>
      <xdr:spPr>
        <a:xfrm>
          <a:off x="2514600" y="3238500"/>
          <a:ext cx="1952625" cy="1905000"/>
        </a:xfrm>
        <a:prstGeom prst="noSmoking">
          <a:avLst>
            <a:gd name="adj" fmla="val 18750"/>
          </a:avLst>
        </a:prstGeom>
        <a:solidFill>
          <a:srgbClr val="c00000"/>
        </a:solidFill>
        <a:ln w="9525" cmpd="sng" cap="flat">
          <a:solidFill>
            <a:srgbClr val="c00000"/>
          </a:solidFill>
          <a:prstDash val="solid"/>
          <a:round/>
        </a:ln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rgbClr val="ffffff"/>
        </a:fontRef>
      </xdr:style>
      <xdr:txBody>
        <a:bodyPr vert="horz" wrap="square" horzOverflow="clip" vertOverflow="clip" anchor="t"/>
        <a:p>
          <a:pPr algn="l">
            <a:defRPr sz="1100" b="0" i="0">
              <a:solidFill>
                <a:srgbClr val="ffffff"/>
              </a:solidFill>
              <a:latin typeface="Calibri"/>
            </a:defRPr>
          </a:pPr>
          <a:r>
            <a:rPr sz="1100" b="0" i="0">
              <a:solidFill>
                <a:srgbClr val="ffffff"/>
              </a:solidFill>
              <a:latin typeface="Calibri"/>
            </a:rPr>
            <a:t/>
          </a:r>
          <a:endParaRPr/>
        </a:p>
      </xdr:txBody>
    </xdr:sp>
    <xdr:clientData/>
  </xdr:twoCellAnchor>
  <xdr:twoCellAnchor>
    <xdr:from>
      <xdr:col>7</xdr:col>
      <xdr:colOff>561975</xdr:colOff>
      <xdr:row>17</xdr:row>
      <xdr:rowOff>0</xdr:rowOff>
    </xdr:from>
    <xdr:to>
      <xdr:col>11</xdr:col>
      <xdr:colOff>152400</xdr:colOff>
      <xdr:row>27</xdr:row>
      <xdr:rowOff>0</xdr:rowOff>
    </xdr:to>
    <xdr:sp>
      <xdr:nvSpPr>
        <xdr:cNvPr id="7" name="Shape 5"/>
        <xdr:cNvSpPr>
          <a:spLocks noChangeAspect="0"/>
        </xdr:cNvSpPr>
      </xdr:nvSpPr>
      <xdr:spPr>
        <a:xfrm>
          <a:off x="4695825" y="3238500"/>
          <a:ext cx="1952625" cy="1905000"/>
        </a:xfrm>
        <a:prstGeom prst="sun">
          <a:avLst>
            <a:gd name="adj" fmla="val 25000"/>
          </a:avLst>
        </a:prstGeom>
        <a:solidFill>
          <a:srgbClr val="ffc000"/>
        </a:solidFill>
        <a:ln w="9525" cmpd="sng" cap="flat">
          <a:solidFill>
            <a:srgbClr val="bc8c00"/>
          </a:solidFill>
          <a:prstDash val="solid"/>
          <a:round/>
        </a:ln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rgbClr val="ffffff"/>
        </a:fontRef>
      </xdr:style>
      <xdr:txBody>
        <a:bodyPr vert="horz" wrap="square" horzOverflow="clip" vertOverflow="clip" anchor="t"/>
        <a:p>
          <a:pPr algn="l">
            <a:defRPr sz="1100" b="0" i="0">
              <a:solidFill>
                <a:srgbClr val="ffffff"/>
              </a:solidFill>
              <a:latin typeface="Calibri"/>
            </a:defRPr>
          </a:pPr>
          <a:r>
            <a:rPr sz="1100" b="0" i="0">
              <a:solidFill>
                <a:srgbClr val="ffffff"/>
              </a:solidFill>
              <a:latin typeface="Calibri"/>
            </a:rPr>
            <a:t/>
          </a:r>
          <a:endParaRPr/>
        </a:p>
      </xdr:txBody>
    </xdr:sp>
    <xdr:clientData/>
  </xdr:twoCellAnchor>
  <xdr:twoCellAnchor>
    <xdr:from>
      <xdr:col>8</xdr:col>
      <xdr:colOff>190500</xdr:colOff>
      <xdr:row>3</xdr:row>
      <xdr:rowOff>76200</xdr:rowOff>
    </xdr:from>
    <xdr:to>
      <xdr:col>11</xdr:col>
      <xdr:colOff>409575</xdr:colOff>
      <xdr:row>15</xdr:row>
      <xdr:rowOff>9525</xdr:rowOff>
    </xdr:to>
    <xdr:sp>
      <xdr:nvSpPr>
        <xdr:cNvPr id="8" name="stripedRightArrow 1"/>
        <xdr:cNvSpPr>
          <a:spLocks noChangeAspect="0"/>
        </xdr:cNvSpPr>
      </xdr:nvSpPr>
      <xdr:spPr>
        <a:xfrm>
          <a:off x="4914900" y="647700"/>
          <a:ext cx="1990725" cy="2219325"/>
        </a:xfrm>
        <a:prstGeom prst="stripedRightArrow">
          <a:avLst>
            <a:gd name="adj1" fmla="val 50000"/>
            <a:gd name="adj2" fmla="val 50000"/>
          </a:avLst>
        </a:prstGeom>
        <a:solidFill>
          <a:schemeClr val="accent1"/>
        </a:solidFill>
        <a:ln w="9525" cmpd="sng">
          <a:solidFill>
            <a:schemeClr val="accent1">
              <a:shade val="50000"/>
            </a:schemeClr>
          </a:solidFill>
        </a:ln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="horz" wrap="square" horzOverflow="clip" vertOverflow="clip" anchor="t"/>
        <a:p>
          <a:pPr algn="l">
            <a:defRPr sz="1100">
              <a:solidFill>
                <a:schemeClr val="bg1"/>
              </a:solidFill>
              <a:latin typeface="+mn-lt"/>
            </a:defRPr>
          </a:pPr>
          <a:r>
            <a:rPr sz="1100">
              <a:solidFill>
                <a:schemeClr val="bg1"/>
              </a:solidFill>
              <a:latin typeface="+mn-lt"/>
            </a:rPr>
            <a:t/>
          </a:r>
          <a:endParaRPr/>
        </a:p>
      </xdr:txBody>
    </xdr:sp>
    <xdr:clientData/>
  </xdr:twoCellAnchor>
</xdr:wsDr>
</file>

<file path=xl/tables/table1.xml><?xml version="1.0" encoding="utf-8"?>
<table xmlns="http://schemas.openxmlformats.org/spreadsheetml/2006/main" id="1" name="tblAging" displayName="tblAging" ref="F11:L44" totalsRowCount="1">
  <autoFilter ref="F11:L4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Customer" totalsRowLabel="Total"/>
    <tableColumn id="2" name="Total Outstanding" totalsRowFunction="custom">
      <totalsRowFormula>SUM(tblAging[Total Outstanding])</totalsRowFormula>
    </tableColumn>
    <tableColumn id="6" name="Current" totalsRowFunction="custom">
      <totalsRowFormula>SUM(tblAging[Current])</totalsRowFormula>
    </tableColumn>
    <tableColumn id="7" name="1 to 30 Days" totalsRowFunction="custom">
      <totalsRowFormula>SUM(tblAging[1 to 30 Days])</totalsRowFormula>
    </tableColumn>
    <tableColumn id="8" name="31 to 60 Days" totalsRowFunction="custom">
      <totalsRowFormula>SUM(tblAging[31 to 60 Days])</totalsRowFormula>
    </tableColumn>
    <tableColumn id="9" name="61 to 90 Days" totalsRowFunction="custom">
      <totalsRowFormula>SUM(tblAging[61 to 90 Days])</totalsRowFormula>
    </tableColumn>
    <tableColumn id="10" name="Over 90 Days" totalsRowFunction="custom">
      <totalsRowFormula>SUM(tblAging[Over 90 Days])</totalsRowFormula>
    </tableColumn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2" name="tblInvoices" displayName="tblInvoices" ref="A3:J103">
  <autoFilter ref="A3:J10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CustomerName"/>
    <tableColumn id="2" name="Invoice Number"/>
    <tableColumn id="3" name="Invoice Date"/>
    <tableColumn id="4" name="Due Date"/>
    <tableColumn id="5" name="Invoice Amount"/>
    <tableColumn id="6" name="Current"/>
    <tableColumn id="7" name="1 to 30 Days"/>
    <tableColumn id="8" name="31 to 60 Days"/>
    <tableColumn id="9" name="61 to 90 Days"/>
    <tableColumn id="10" name="Over 90 Days"/>
  </tableColumns>
  <tableStyleInfo name="TableStyleLight6" showFirstColumn="0" showLastColumn="0" showRowStripes="0" showColumnStripes="1"/>
</table>
</file>

<file path=xl/tables/table3.xml><?xml version="1.0" encoding="utf-8"?>
<table xmlns="http://schemas.openxmlformats.org/spreadsheetml/2006/main" id="3" name="Table1" displayName="Table1" ref="C6:H21">
  <autoFilter ref="C6:H21"/>
  <tableColumns count="6">
    <tableColumn id="1" name="Date of Sale"/>
    <tableColumn id="2" name="Classifcation"/>
    <tableColumn id="3" name="Model"/>
    <tableColumn id="4" name="Drive System"/>
    <tableColumn id="5" name="Color"/>
    <tableColumn id="6" name="Sales Territo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arget="https://developer.mescius.com/spreadjs/demos/showcase/aging-report/purejs" Type="http://schemas.openxmlformats.org/officeDocument/2006/relationships/hyperlink" TargetMode="External"/><Relationship Id="rId2" Target="https://developer.mescius.com/spreadjs/demos/showcase/aging-report/purejs" Type="http://schemas.openxmlformats.org/officeDocument/2006/relationships/hyperlink" TargetMode="External"/><Relationship Id="rId3" Target="https://developer.mescius.com/spreadjs/demos/showcase/aging-report/purejs" Type="http://schemas.openxmlformats.org/officeDocument/2006/relationships/hyperlink" TargetMode="External"/><Relationship Id="rId4" Target="https://developer.mescius.com/spreadjs/demos/showcase/aging-report/purejs" Type="http://schemas.openxmlformats.org/officeDocument/2006/relationships/hyperlink" TargetMode="External"/><Relationship Id="rId5" Target="https://developer.mescius.com/spreadjs/demos/showcase/aging-report/purejs" Type="http://schemas.openxmlformats.org/officeDocument/2006/relationships/hyperlink" TargetMode="External"/><Relationship Id="rId6" Target="https://developer.mescius.com/spreadjs/demos/showcase/aging-report/purejs" Type="http://schemas.openxmlformats.org/officeDocument/2006/relationships/hyperlink" TargetMode="External"/><Relationship Id="rId7" Target="https://developer.mescius.com/spreadjs/demos/showcase/aging-report/purejs" Type="http://schemas.openxmlformats.org/officeDocument/2006/relationships/hyperlink" TargetMode="External"/><Relationship Id="rId8" Target="https://developer.mescius.com/spreadjs/demos/showcase/aging-report/purejs" Type="http://schemas.openxmlformats.org/officeDocument/2006/relationships/hyperlink" TargetMode="External"/><Relationship Id="rId9" Target="https://developer.mescius.com/spreadjs/demos/showcase/aging-report/purejs" Type="http://schemas.openxmlformats.org/officeDocument/2006/relationships/hyperlink" TargetMode="External"/><Relationship Id="rId10" Target="https://developer.mescius.com/spreadjs/demos/showcase/aging-report/purejs" Type="http://schemas.openxmlformats.org/officeDocument/2006/relationships/hyperlink" TargetMode="External"/><Relationship Id="rId11" Type="http://schemas.openxmlformats.org/officeDocument/2006/relationships/table" Target="../tables/table1.xml"/><Relationship Id="rId1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arget="https://developer.mescius.com/spreadjs/demos/features/cells/bar-codes/basic-barcode/purejs" Type="http://schemas.openxmlformats.org/officeDocument/2006/relationships/hyperlink" TargetMode="External"/><Relationship Id="rId2" Target="https://developer.mescius.com/spreadjs/demos/features/cells/bar-codes/basic-barcode/purejs" Type="http://schemas.openxmlformats.org/officeDocument/2006/relationships/hyperlink" TargetMode="External"/><Relationship Id="rId3" Target="https://developer.mescius.com/spreadjs/demos/features/cells/bar-codes/basic-barcode/purejs" Type="http://schemas.openxmlformats.org/officeDocument/2006/relationships/hyperlink" TargetMode="External"/><Relationship Id="rId4" Target="https://developer.mescius.com/spreadjs/demos/features/cells/bar-codes/basic-barcode/purejs" Type="http://schemas.openxmlformats.org/officeDocument/2006/relationships/hyperlink" TargetMode="External"/><Relationship Id="rId5" Target="https://developer.mescius.com/spreadjs/demos/features/cells/bar-codes/basic-barcode/purejs" Type="http://schemas.openxmlformats.org/officeDocument/2006/relationships/hyperlink" TargetMode="External"/><Relationship Id="rId6" Target="https://developer.mescius.com/spreadjs/demos/features/cells/bar-codes/basic-barcode/purejs" Type="http://schemas.openxmlformats.org/officeDocument/2006/relationships/hyperlink" TargetMode="External"/></Relationships>
</file>

<file path=xl/worksheets/_rels/sheet11.xml.rels><?xml version="1.0" encoding="UTF-8" standalone="yes"?>
<Relationships xmlns="http://schemas.openxmlformats.org/package/2006/relationships"><Relationship Id="rId1" Target="https://developer.mescius.com/spreadjs/demos/features/shapes/overview/purejs" Type="http://schemas.openxmlformats.org/officeDocument/2006/relationships/hyperlink" TargetMode="External"/><Relationship Id="rId2" Target="https://developer.mescius.com/spreadjs/demos/features/shapes/overview/purejs" Type="http://schemas.openxmlformats.org/officeDocument/2006/relationships/hyperlink" TargetMode="External"/><Relationship Id="rId3" Target="https://developer.mescius.com/spreadjs/demos/features/shapes/overview/purejs" Type="http://schemas.openxmlformats.org/officeDocument/2006/relationships/hyperlink" TargetMode="External"/><Relationship Id="rId4" Target="https://developer.mescius.com/spreadjs/demos/features/shapes/overview/purejs" Type="http://schemas.openxmlformats.org/officeDocument/2006/relationships/hyperlink" TargetMode="External"/><Relationship Id="rId5" Target="https://developer.mescius.com/spreadjs/demos/features/shapes/overview/purejs" Type="http://schemas.openxmlformats.org/officeDocument/2006/relationships/hyperlink" TargetMode="External"/><Relationship Id="rId6" Target="https://developer.mescius.com/spreadjs/demos/features/shapes/overview/purejs" Type="http://schemas.openxmlformats.org/officeDocument/2006/relationships/hyperlink" TargetMode="External"/><Relationship Id="rId7" Target="https://developer.mescius.com/spreadjs/demos/features/shapes/overview/purejs" Type="http://schemas.openxmlformats.org/officeDocument/2006/relationships/hyperlink" TargetMode="External"/><Relationship Id="rId8" Target="https://developer.mescius.com/spreadjs/demos/features/shapes/overview/purejs" Type="http://schemas.openxmlformats.org/officeDocument/2006/relationships/hyperlink" TargetMode="External"/><Relationship Id="rId9" Target="https://developer.mescius.com/spreadjs/demos/features/shapes/overview/purejs" Type="http://schemas.openxmlformats.org/officeDocument/2006/relationships/hyperlink" TargetMode="External"/><Relationship Id="rId10" Target="https://developer.mescius.com/spreadjs/demos/features/shapes/overview/purejs" Type="http://schemas.openxmlformats.org/officeDocument/2006/relationships/hyperlink" TargetMode="External"/><Relationship Id="rId1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arget="https://developer.mescius.com/spreadjs/demos/features/tables/basic-table/purejs" Type="http://schemas.openxmlformats.org/officeDocument/2006/relationships/hyperlink" TargetMode="External"/><Relationship Id="rId2" Target="https://developer.mescius.com/spreadjs/demos/features/tables/basic-table/purejs" Type="http://schemas.openxmlformats.org/officeDocument/2006/relationships/hyperlink" TargetMode="External"/><Relationship Id="rId3" Target="https://developer.mescius.com/spreadjs/demos/features/tables/basic-table/purejs" Type="http://schemas.openxmlformats.org/officeDocument/2006/relationships/hyperlink" TargetMode="External"/><Relationship Id="rId4" Target="https://developer.mescius.com/spreadjs/demos/features/tables/basic-table/purejs" Type="http://schemas.openxmlformats.org/officeDocument/2006/relationships/hyperlink" TargetMode="External"/><Relationship Id="rId5" Target="https://developer.mescius.com/spreadjs/demos/features/tables/basic-table/purejs" Type="http://schemas.openxmlformats.org/officeDocument/2006/relationships/hyperlink" TargetMode="External"/><Relationship Id="rId6" Target="https://developer.mescius.com/spreadjs/demos/features/tables/basic-table/purejs" Type="http://schemas.openxmlformats.org/officeDocument/2006/relationships/hyperlink" TargetMode="External"/><Relationship Id="rId7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arget="https://developer.mescius.com/spreadjs/demos/features/cells/cell-basic/purejs" Type="http://schemas.openxmlformats.org/officeDocument/2006/relationships/hyperlink" TargetMode="External"/><Relationship Id="rId2" Target="https://developer.mescius.com/spreadjs/demos/features/cells/cell-basic/purejs" Type="http://schemas.openxmlformats.org/officeDocument/2006/relationships/hyperlink" TargetMode="External"/><Relationship Id="rId3" Target="https://developer.mescius.com/spreadjs/demos/features/cells/cell-basic/purejs" Type="http://schemas.openxmlformats.org/officeDocument/2006/relationships/hyperlink" TargetMode="External"/><Relationship Id="rId4" Target="https://developer.mescius.com/spreadjs/demos/features/cells/cell-basic/purejs" Type="http://schemas.openxmlformats.org/officeDocument/2006/relationships/hyperlink" TargetMode="External"/><Relationship Id="rId5" Target="https://developer.mescius.com/spreadjs/demos/features/cells/cell-basic/purejs" Type="http://schemas.openxmlformats.org/officeDocument/2006/relationships/hyperlink" TargetMode="External"/><Relationship Id="rId6" Target="https://developer.mescius.com/spreadjs/demos/features/cells/cell-basic/purejs" Type="http://schemas.openxmlformats.org/officeDocument/2006/relationships/hyperlink" TargetMode="External"/><Relationship Id="rId7" Target="https://developer.mescius.com/spreadjs/demos/features/cells/cell-basic/purejs" Type="http://schemas.openxmlformats.org/officeDocument/2006/relationships/hyperlink" TargetMode="External"/><Relationship Id="rId8" Target="https://developer.mescius.com/spreadjs/demos/features/cells/cell-basic/purejs" Type="http://schemas.openxmlformats.org/officeDocument/2006/relationships/hyperlink" TargetMode="External"/><Relationship Id="rId9" Target="https://developer.mescius.com/spreadjs/demos/features/cells/cell-basic/purejs" Type="http://schemas.openxmlformats.org/officeDocument/2006/relationships/hyperlink" TargetMode="External"/><Relationship Id="rId10" Target="https://developer.mescius.com/spreadjs/demos/features/cells/cell-basic/purejs" Type="http://schemas.openxmlformats.org/officeDocument/2006/relationships/hyperlink" TargetMode="External"/><Relationship Id="rId11" Target="https://developer.mescius.com/spreadjs/demos/features/cells/cell-basic/purejs" Type="http://schemas.openxmlformats.org/officeDocument/2006/relationships/hyperlink" TargetMode="External"/><Relationship Id="rId12" Target="https://developer.mescius.com/spreadjs/demos/features/cells/cell-basic/purejs" Type="http://schemas.openxmlformats.org/officeDocument/2006/relationships/hyperlink" TargetMode="External"/><Relationship Id="rId13" Target="https://developer.mescius.com/spreadjs/demos/features/cells/cell-basic/purejs" Type="http://schemas.openxmlformats.org/officeDocument/2006/relationships/hyperlink" TargetMode="External"/><Relationship Id="rId14" Target="https://developer.mescius.com/spreadjs/demos/features/cells/cell-basic/purejs" Type="http://schemas.openxmlformats.org/officeDocument/2006/relationships/hyperlink" TargetMode="External"/><Relationship Id="rId15" Target="https://developer.mescius.com/spreadjs/demos/features/cells/cell-basic/purejs" Type="http://schemas.openxmlformats.org/officeDocument/2006/relationships/hyperlink" TargetMode="External"/><Relationship Id="rId16" Target="https://developer.mescius.com/spreadjs/demos/features/cells/cell-basic/purejs" Type="http://schemas.openxmlformats.org/officeDocument/2006/relationships/hyperlink" TargetMode="External"/><Relationship Id="rId17" Target="https://developer.mescius.com/spreadjs/demos/features/cells/cell-basic/purejs" Type="http://schemas.openxmlformats.org/officeDocument/2006/relationships/hyperlink" TargetMode="External"/><Relationship Id="rId18" Target="https://developer.mescius.com/spreadjs/demos/features/cells/cell-basic/purejs" Type="http://schemas.openxmlformats.org/officeDocument/2006/relationships/hyperlink" TargetMode="External"/><Relationship Id="rId19" Target="https://developer.mescius.com/spreadjs/demos/features/cells/cell-basic/purejs" Type="http://schemas.openxmlformats.org/officeDocument/2006/relationships/hyperlink" TargetMode="External"/><Relationship Id="rId20" Target="https://developer.mescius.com/spreadjs/demos/features/cells/cell-basic/purejs" Type="http://schemas.openxmlformats.org/officeDocument/2006/relationships/hyperlink" TargetMode="External"/><Relationship Id="rId21" Type="http://schemas.openxmlformats.org/officeDocument/2006/relationships/comments" Target="../comments3.xml"/><Relationship Id="rId22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arget="https://developer.mescius.com/spreadjs/demos/features/calculation/calc-service/purejs" Type="http://schemas.openxmlformats.org/officeDocument/2006/relationships/hyperlink" TargetMode="External"/><Relationship Id="rId2" Target="https://developer.mescius.com/spreadjs/demos/features/calculation/calc-service/purejs" Type="http://schemas.openxmlformats.org/officeDocument/2006/relationships/hyperlink" TargetMode="External"/><Relationship Id="rId3" Target="https://developer.mescius.com/spreadjs/demos/features/calculation/calc-service/purejs" Type="http://schemas.openxmlformats.org/officeDocument/2006/relationships/hyperlink" TargetMode="External"/><Relationship Id="rId4" Target="https://developer.mescius.com/spreadjs/demos/features/calculation/calc-service/purejs" Type="http://schemas.openxmlformats.org/officeDocument/2006/relationships/hyperlink" TargetMode="External"/><Relationship Id="rId5" Target="https://developer.mescius.com/spreadjs/demos/features/calculation/calc-service/purejs" Type="http://schemas.openxmlformats.org/officeDocument/2006/relationships/hyperlink" TargetMode="External"/><Relationship Id="rId6" Target="https://developer.mescius.com/spreadjs/demos/features/calculation/calc-service/purejs" Type="http://schemas.openxmlformats.org/officeDocument/2006/relationships/hyperlink" TargetMode="External"/><Relationship Id="rId7" Target="https://developer.mescius.com/spreadjs/demos/features/calculation/calc-service/purejs" Type="http://schemas.openxmlformats.org/officeDocument/2006/relationships/hyperlink" TargetMode="External"/><Relationship Id="rId8" Target="https://developer.mescius.com/spreadjs/demos/features/calculation/calc-service/purejs" Type="http://schemas.openxmlformats.org/officeDocument/2006/relationships/hyperlink" TargetMode="External"/><Relationship Id="rId9" Target="https://developer.mescius.com/spreadjs/demos/features/calculation/calc-service/purejs" Type="http://schemas.openxmlformats.org/officeDocument/2006/relationships/hyperlink" TargetMode="External"/><Relationship Id="rId10" Target="https://developer.mescius.com/spreadjs/demos/features/calculation/calc-service/purejs" Type="http://schemas.openxmlformats.org/officeDocument/2006/relationships/hyperlink" TargetMode="External"/></Relationships>
</file>

<file path=xl/worksheets/_rels/sheet5.xml.rels><?xml version="1.0" encoding="UTF-8" standalone="yes"?>
<Relationships xmlns="http://schemas.openxmlformats.org/package/2006/relationships"><Relationship Id="rId1" Target="https://developer.mescius.com/spreadjs/demos/features/cells/conditional-format/basic-conditional-format/purejs" Type="http://schemas.openxmlformats.org/officeDocument/2006/relationships/hyperlink" TargetMode="External"/><Relationship Id="rId2" Target="https://developer.mescius.com/spreadjs/demos/features/cells/conditional-format/basic-conditional-format/purejs" Type="http://schemas.openxmlformats.org/officeDocument/2006/relationships/hyperlink" TargetMode="External"/><Relationship Id="rId3" Target="https://developer.mescius.com/spreadjs/demos/features/cells/conditional-format/basic-conditional-format/purejs" Type="http://schemas.openxmlformats.org/officeDocument/2006/relationships/hyperlink" TargetMode="External"/><Relationship Id="rId4" Target="https://developer.mescius.com/spreadjs/demos/features/cells/conditional-format/basic-conditional-format/purejs" Type="http://schemas.openxmlformats.org/officeDocument/2006/relationships/hyperlink" TargetMode="External"/><Relationship Id="rId5" Target="https://developer.mescius.com/spreadjs/demos/features/cells/conditional-format/basic-conditional-format/purejs" Type="http://schemas.openxmlformats.org/officeDocument/2006/relationships/hyperlink" TargetMode="External"/><Relationship Id="rId6" Target="https://developer.mescius.com/spreadjs/demos/features/cells/conditional-format/basic-conditional-format/purejs" Type="http://schemas.openxmlformats.org/officeDocument/2006/relationships/hyperlink" TargetMode="External"/><Relationship Id="rId7" Target="https://developer.mescius.com/spreadjs/demos/features/cells/conditional-format/basic-conditional-format/purejs" Type="http://schemas.openxmlformats.org/officeDocument/2006/relationships/hyperlink" TargetMode="External"/><Relationship Id="rId8" Target="https://developer.mescius.com/spreadjs/demos/features/cells/conditional-format/basic-conditional-format/purejs" Type="http://schemas.openxmlformats.org/officeDocument/2006/relationships/hyperlink" TargetMode="External"/><Relationship Id="rId9" Target="https://developer.mescius.com/spreadjs/demos/features/cells/conditional-format/basic-conditional-format/purejs" Type="http://schemas.openxmlformats.org/officeDocument/2006/relationships/hyperlink" TargetMode="External"/><Relationship Id="rId10" Target="https://developer.mescius.com/spreadjs/demos/features/cells/conditional-format/basic-conditional-format/purejs" Type="http://schemas.openxmlformats.org/officeDocument/2006/relationships/hyperlink" TargetMode="External"/><Relationship Id="rId11" Target="https://developer.mescius.com/spreadjs/demos/features/cells/conditional-format/basic-conditional-format/purejs" Type="http://schemas.openxmlformats.org/officeDocument/2006/relationships/hyperlink" TargetMode="External"/><Relationship Id="rId12" Target="https://developer.mescius.com/spreadjs/demos/features/cells/conditional-format/basic-conditional-format/purejs" Type="http://schemas.openxmlformats.org/officeDocument/2006/relationships/hyperlink" TargetMode="External"/></Relationships>
</file>

<file path=xl/worksheets/_rels/sheet6.xml.rels><?xml version="1.0" encoding="UTF-8" standalone="yes"?>
<Relationships xmlns="http://schemas.openxmlformats.org/package/2006/relationships"><Relationship Id="rId1" Target="https://developer.mescius.com/spreadjs/demos/features/shapes/shape-types/picture-shape/purejs" Type="http://schemas.openxmlformats.org/officeDocument/2006/relationships/hyperlink" TargetMode="External"/><Relationship Id="rId2" Target="https://developer.mescius.com/spreadjs/demos/features/shapes/shape-types/picture-shape/purejs" Type="http://schemas.openxmlformats.org/officeDocument/2006/relationships/hyperlink" TargetMode="External"/><Relationship Id="rId3" Target="https://developer.mescius.com/spreadjs/demos/features/shapes/shape-types/picture-shape/purejs" Type="http://schemas.openxmlformats.org/officeDocument/2006/relationships/hyperlink" TargetMode="External"/><Relationship Id="rId4" Target="https://developer.mescius.com/spreadjs/demos/features/shapes/shape-types/picture-shape/purejs" Type="http://schemas.openxmlformats.org/officeDocument/2006/relationships/hyperlink" TargetMode="External"/><Relationship Id="rId5" Target="https://developer.mescius.com/spreadjs/demos/features/shapes/shape-types/picture-shape/purejs" Type="http://schemas.openxmlformats.org/officeDocument/2006/relationships/hyperlink" TargetMode="External"/><Relationship Id="rId6" Target="https://developer.mescius.com/spreadjs/demos/features/shapes/shape-types/picture-shape/purejs" Type="http://schemas.openxmlformats.org/officeDocument/2006/relationships/hyperlink" TargetMode="External"/><Relationship Id="rId7" Target="https://developer.mescius.com/spreadjs/demos/features/shapes/shape-types/picture-shape/purejs" Type="http://schemas.openxmlformats.org/officeDocument/2006/relationships/hyperlink" TargetMode="External"/><Relationship Id="rId8" Target="https://developer.mescius.com/spreadjs/demos/features/shapes/shape-types/picture-shape/purejs" Type="http://schemas.openxmlformats.org/officeDocument/2006/relationships/hyperlink" TargetMode="External"/><Relationship Id="rId9" Target="https://developer.mescius.com/spreadjs/demos/features/shapes/shape-types/picture-shape/purejs" Type="http://schemas.openxmlformats.org/officeDocument/2006/relationships/hyperlink" TargetMode="External"/><Relationship Id="rId10" Target="https://developer.mescius.com/spreadjs/demos/features/shapes/shape-types/picture-shape/purejs" Type="http://schemas.openxmlformats.org/officeDocument/2006/relationships/hyperlink" TargetMode="External"/><Relationship Id="rId11" Type="http://schemas.openxmlformats.org/officeDocument/2006/relationships/comments" Target="../comments6.xml"/><Relationship Id="rId12" Type="http://schemas.openxmlformats.org/officeDocument/2006/relationships/vmlDrawing" Target="../drawings/vmlDrawing2.vml"/><Relationship Id="rId13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arget="https://developer.mescius.com/spreadjs/demos/features/tables/basic-table/purejs" Type="http://schemas.openxmlformats.org/officeDocument/2006/relationships/hyperlink" TargetMode="External"/><Relationship Id="rId2" Target="https://developer.mescius.com/spreadjs/demos/features/tables/basic-table/purejs" Type="http://schemas.openxmlformats.org/officeDocument/2006/relationships/hyperlink" TargetMode="External"/><Relationship Id="rId3" Target="https://developer.mescius.com/spreadjs/demos/features/tables/basic-table/purejs" Type="http://schemas.openxmlformats.org/officeDocument/2006/relationships/hyperlink" TargetMode="External"/><Relationship Id="rId4" Target="https://developer.mescius.com/spreadjs/demos/features/tables/basic-table/purejs" Type="http://schemas.openxmlformats.org/officeDocument/2006/relationships/hyperlink" TargetMode="External"/><Relationship Id="rId5" Target="https://developer.mescius.com/spreadjs/demos/features/tables/basic-table/purejs" Type="http://schemas.openxmlformats.org/officeDocument/2006/relationships/hyperlink" TargetMode="External"/><Relationship Id="rId6" Target="https://developer.mescius.com/spreadjs/demos/features/tables/basic-table/purejs" Type="http://schemas.openxmlformats.org/officeDocument/2006/relationships/hyperlink" TargetMode="External"/><Relationship Id="rId7" Target="https://developer.mescius.com/spreadjs/demos/features/tables/basic-table/purejs" Type="http://schemas.openxmlformats.org/officeDocument/2006/relationships/hyperlink" TargetMode="External"/><Relationship Id="rId8" Target="https://developer.mescius.com/spreadjs/demos/features/tables/basic-table/purejs" Type="http://schemas.openxmlformats.org/officeDocument/2006/relationships/hyperlink" TargetMode="External"/><Relationship Id="rId9" Target="https://developer.mescius.com/spreadjs/demos/features/tables/basic-table/purejs" Type="http://schemas.openxmlformats.org/officeDocument/2006/relationships/hyperlink" TargetMode="External"/><Relationship Id="rId10" Target="https://developer.mescius.com/spreadjs/demos/features/tables/basic-table/purejs" Type="http://schemas.openxmlformats.org/officeDocument/2006/relationships/hyperlink" TargetMode="External"/><Relationship Id="rId1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arget="https://developer.mescius.com/spreadjs/demos/features/sparklines/basic-sparkline/purejs" Type="http://schemas.openxmlformats.org/officeDocument/2006/relationships/hyperlink" TargetMode="External"/><Relationship Id="rId2" Target="https://developer.mescius.com/spreadjs/demos/features/sparklines/basic-sparkline/purejs" Type="http://schemas.openxmlformats.org/officeDocument/2006/relationships/hyperlink" TargetMode="External"/><Relationship Id="rId3" Target="https://developer.mescius.com/spreadjs/demos/features/sparklines/basic-sparkline/purejs" Type="http://schemas.openxmlformats.org/officeDocument/2006/relationships/hyperlink" TargetMode="External"/><Relationship Id="rId4" Target="https://developer.mescius.com/spreadjs/demos/features/sparklines/basic-sparkline/purejs" Type="http://schemas.openxmlformats.org/officeDocument/2006/relationships/hyperlink" TargetMode="External"/><Relationship Id="rId5" Target="https://developer.mescius.com/spreadjs/demos/features/sparklines/basic-sparkline/purejs" Type="http://schemas.openxmlformats.org/officeDocument/2006/relationships/hyperlink" TargetMode="External"/><Relationship Id="rId6" Target="https://developer.mescius.com/spreadjs/demos/features/sparklines/basic-sparkline/purejs" Type="http://schemas.openxmlformats.org/officeDocument/2006/relationships/hyperlink" TargetMode="External"/></Relationships>
</file>

<file path=xl/worksheets/_rels/sheet9.xml.rels><?xml version="1.0" encoding="UTF-8" standalone="yes"?>
<Relationships xmlns="http://schemas.openxmlformats.org/package/2006/relationships"><Relationship Id="rId1" Target="https://developer.mescius.com/spreadjs/demos/features/charts/basic-chart/purejs" Type="http://schemas.openxmlformats.org/officeDocument/2006/relationships/hyperlink" TargetMode="External"/><Relationship Id="rId2" Target="https://developer.mescius.com/spreadjs/demos/features/charts/basic-chart/purejs" Type="http://schemas.openxmlformats.org/officeDocument/2006/relationships/hyperlink" TargetMode="External"/><Relationship Id="rId3" Target="https://developer.mescius.com/spreadjs/demos/features/charts/basic-chart/purejs" Type="http://schemas.openxmlformats.org/officeDocument/2006/relationships/hyperlink" TargetMode="External"/><Relationship Id="rId4" Target="https://developer.mescius.com/spreadjs/demos/features/charts/basic-chart/purejs" Type="http://schemas.openxmlformats.org/officeDocument/2006/relationships/hyperlink" TargetMode="External"/><Relationship Id="rId5" Target="https://developer.mescius.com/spreadjs/demos/features/charts/basic-chart/purejs" Type="http://schemas.openxmlformats.org/officeDocument/2006/relationships/hyperlink" TargetMode="External"/><Relationship Id="rId6" Target="https://developer.mescius.com/spreadjs/demos/features/charts/basic-chart/purejs" Type="http://schemas.openxmlformats.org/officeDocument/2006/relationships/hyperlink" TargetMode="External"/><Relationship Id="rId7" Target="https://developer.mescius.com/spreadjs/demos/features/charts/basic-chart/purejs" Type="http://schemas.openxmlformats.org/officeDocument/2006/relationships/hyperlink" TargetMode="External"/><Relationship Id="rId8" Target="https://developer.mescius.com/spreadjs/demos/features/charts/basic-chart/purejs" Type="http://schemas.openxmlformats.org/officeDocument/2006/relationships/hyperlink" TargetMode="External"/><Relationship Id="rId9" Target="https://developer.mescius.com/spreadjs/demos/features/charts/basic-chart/purejs" Type="http://schemas.openxmlformats.org/officeDocument/2006/relationships/hyperlink" TargetMode="External"/><Relationship Id="rId10" Target="https://developer.mescius.com/spreadjs/demos/features/charts/basic-chart/purejs" Type="http://schemas.openxmlformats.org/officeDocument/2006/relationships/hyperlink" TargetMode="External"/><Relationship Id="rId11" Target="https://developer.mescius.com/spreadjs/demos/features/charts/basic-chart/purejs" Type="http://schemas.openxmlformats.org/officeDocument/2006/relationships/hyperlink" TargetMode="External"/><Relationship Id="rId12" Target="https://developer.mescius.com/spreadjs/demos/features/charts/basic-chart/purejs" Type="http://schemas.openxmlformats.org/officeDocument/2006/relationships/hyperlink" TargetMode="External"/><Relationship Id="rId13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E46376-3149-5098-E918-89ED3BA2E3C8}" mc:Ignorable="x14ac xr xr2 xr3">
  <dimension ref="A1:Q47"/>
  <sheetViews>
    <sheetView showGridLines="0" topLeftCell="A1" workbookViewId="0">
      <selection activeCell="A1" sqref="A1:E2"/>
    </sheetView>
  </sheetViews>
  <sheetFormatPr defaultRowHeight="14.25" defaultColWidth="8.8515625" customHeight="1"/>
  <cols>
    <col min="1" max="1" width="2.140625" customWidth="1"/>
    <col min="2" max="2" width="9.421875" customWidth="1"/>
    <col min="3" max="3" width="12.7109375" customWidth="1"/>
    <col min="4" max="4" width="1.8515625" customWidth="1"/>
    <col min="5" max="5" width="3.57421875" customWidth="1"/>
    <col min="6" max="6" width="22.54296875" customWidth="1"/>
    <col min="7" max="7" width="23.01171875" customWidth="1"/>
    <col min="8" max="12" width="17.7734375" customWidth="1"/>
    <col min="13" max="13" style="30" width="3.57421875" customWidth="1"/>
    <col min="14" max="14" width="2.421875" customWidth="1"/>
    <col min="15" max="15" style="30" width="10.57421875" customWidth="1"/>
    <col min="16" max="16" style="30" width="25.421875" customWidth="1"/>
    <col min="17" max="17" style="30" width="3.57421875" customWidth="1"/>
  </cols>
  <sheetData>
    <row r="1" ht="15" customHeight="1">
      <c r="A1" s="1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3"/>
      <c r="G1" s="3"/>
      <c r="H1" s="3"/>
      <c r="I1" s="4"/>
      <c r="J1" s="4"/>
      <c r="K1" s="4"/>
      <c r="L1" s="4"/>
      <c r="M1" s="5"/>
      <c r="N1" s="6"/>
      <c r="O1" s="5"/>
      <c r="P1" s="5"/>
    </row>
    <row r="2" ht="22.5" customHeight="1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8" t="s">
        <v>1</v>
      </c>
      <c r="G2" s="9"/>
      <c r="H2" s="9"/>
      <c r="I2" s="9"/>
      <c r="J2" s="9"/>
      <c r="K2" s="9"/>
      <c r="L2" s="9"/>
      <c r="M2" s="10"/>
    </row>
    <row r="3" ht="29.25" customHeight="1">
      <c r="B3" s="6"/>
      <c r="C3" s="6"/>
      <c r="D3" s="6"/>
      <c r="E3" s="6"/>
      <c r="F3" s="11"/>
      <c r="G3" s="12"/>
      <c r="H3" s="13">
        <f>AgingDate</f>
        <v>44378</v>
      </c>
      <c r="I3" s="14"/>
      <c r="J3" s="14"/>
      <c r="K3" s="12"/>
      <c r="L3" s="12"/>
      <c r="M3" s="12"/>
      <c r="N3" s="6"/>
      <c r="O3" s="15"/>
      <c r="P3" s="15"/>
    </row>
    <row r="4" ht="15" customHeight="1">
      <c r="B4" s="16"/>
      <c r="C4" s="6"/>
      <c r="D4" s="6"/>
      <c r="E4" s="6"/>
      <c r="F4" s="6"/>
      <c r="G4" s="6"/>
      <c r="H4" s="6"/>
      <c r="I4" s="6"/>
      <c r="J4" s="6"/>
      <c r="K4" s="6"/>
      <c r="L4" s="6"/>
      <c r="M4" s="15"/>
      <c r="N4" s="6"/>
      <c r="O4" s="15"/>
      <c r="P4" s="17"/>
    </row>
    <row r="5" ht="15" customHeight="1">
      <c r="B5" s="16"/>
      <c r="C5" s="6"/>
      <c r="D5" s="6"/>
      <c r="E5" s="6"/>
      <c r="F5" s="18" t="s">
        <v>2</v>
      </c>
      <c r="G5" s="19" t="s">
        <v>3</v>
      </c>
      <c r="H5" s="20"/>
      <c r="I5" s="21"/>
      <c r="J5" s="22" t="s">
        <v>4</v>
      </c>
      <c r="K5" s="23" t="s">
        <v>5</v>
      </c>
      <c r="L5" s="24"/>
      <c r="M5" s="25"/>
      <c r="N5" s="6"/>
      <c r="O5" s="15"/>
      <c r="P5" s="17"/>
    </row>
    <row r="6" ht="14.25" customHeight="1">
      <c r="B6" s="16"/>
      <c r="C6" s="6"/>
      <c r="D6" s="6"/>
      <c r="E6" s="6"/>
      <c r="F6" s="18" t="s">
        <v>6</v>
      </c>
      <c r="G6" s="26" t="s">
        <v>7</v>
      </c>
      <c r="H6" s="26"/>
      <c r="I6" s="21"/>
      <c r="J6" s="22" t="s">
        <v>8</v>
      </c>
      <c r="K6" s="27">
        <f>TODAY()</f>
        <v>45995</v>
      </c>
      <c r="L6" s="24"/>
      <c r="M6" s="25"/>
      <c r="N6" s="6"/>
      <c r="O6" s="15"/>
      <c r="P6" s="17"/>
    </row>
    <row r="7" ht="14.25" customHeight="1">
      <c r="F7" s="18" t="s">
        <v>9</v>
      </c>
      <c r="G7" s="28">
        <f>AgingDate</f>
        <v>44378</v>
      </c>
      <c r="H7" s="29"/>
      <c r="M7" s="30"/>
    </row>
    <row r="8" ht="6.75" customHeight="1">
      <c r="B8" s="31"/>
      <c r="C8" s="3"/>
      <c r="D8" s="3"/>
      <c r="E8" s="3"/>
      <c r="F8" s="3"/>
      <c r="G8" s="32"/>
      <c r="H8" s="3"/>
      <c r="I8" s="3"/>
      <c r="J8" s="3"/>
      <c r="K8" s="3"/>
      <c r="L8" s="3"/>
      <c r="M8" s="33"/>
      <c r="N8" s="3"/>
      <c r="O8" s="33"/>
      <c r="P8" s="34"/>
    </row>
    <row r="9" ht="8.25" customHeight="1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  <c r="N9" s="35"/>
      <c r="O9" s="36"/>
      <c r="P9" s="36"/>
    </row>
    <row r="10" ht="16.5" customHeight="1">
      <c r="B10" s="3"/>
      <c r="C10" s="3"/>
      <c r="D10" s="35"/>
      <c r="F10" s="37"/>
      <c r="G10" s="37"/>
      <c r="H10" s="38"/>
      <c r="I10" s="38"/>
      <c r="J10" s="38"/>
      <c r="N10" s="35"/>
      <c r="O10" s="33"/>
      <c r="P10" s="33"/>
    </row>
    <row r="11" ht="25.5" customHeight="1">
      <c r="B11" s="39">
        <f>AgingDate</f>
        <v>44378</v>
      </c>
      <c r="C11" s="39"/>
      <c r="D11" s="35"/>
      <c r="F11" s="40" t="s">
        <v>10</v>
      </c>
      <c r="G11" s="41" t="s">
        <v>11</v>
      </c>
      <c r="H11" s="41" t="s">
        <v>12</v>
      </c>
      <c r="I11" s="41" t="s">
        <v>13</v>
      </c>
      <c r="J11" s="41" t="s">
        <v>14</v>
      </c>
      <c r="K11" s="41" t="s">
        <v>15</v>
      </c>
      <c r="L11" s="41" t="s">
        <v>16</v>
      </c>
      <c r="M11" s="0"/>
      <c r="N11" s="35"/>
      <c r="O11" s="34"/>
      <c r="P11" s="34"/>
    </row>
    <row r="12" ht="16.5" customHeight="1">
      <c r="B12" s="39"/>
      <c r="C12" s="39"/>
      <c r="D12" s="35"/>
      <c r="F12" s="99" t="s">
        <v>17</v>
      </c>
      <c r="G12" s="102">
        <f>SUM(tblAging[[#This Row],[Current]:[Over 90 Days]])</f>
        <v>1712</v>
      </c>
      <c r="H12" s="102">
        <f>_xlfn.SUMIFS(tblInvoices[Current],tblInvoices[CustomerName],tblAging[[#This Row],[Customer]])</f>
        <v>856</v>
      </c>
      <c r="I12" s="102">
        <f>_xlfn.SUMIFS(tblInvoices[1 to 30 Days],tblInvoices[CustomerName],tblAging[[#This Row],[Customer]])</f>
        <v>542</v>
      </c>
      <c r="J12" s="102">
        <f>_xlfn.SUMIFS(tblInvoices[31 to 60 Days],tblInvoices[CustomerName],tblAging[[#This Row],[Customer]])</f>
        <v>314</v>
      </c>
      <c r="K12" s="102">
        <f>_xlfn.SUMIFS(tblInvoices[61 to 90 Days],tblInvoices[CustomerName],tblAging[[#This Row],[Customer]])</f>
        <v>0</v>
      </c>
      <c r="L12" s="102">
        <f>_xlfn.SUMIFS(tblInvoices[Over 90 Days],tblInvoices[CustomerName],tblAging[[#This Row],[Customer]])</f>
        <v>0</v>
      </c>
      <c r="M12" s="0"/>
      <c r="N12" s="35"/>
      <c r="O12" s="34"/>
      <c r="P12" s="34"/>
    </row>
    <row r="13" ht="16.5" customHeight="1">
      <c r="B13" s="44" t="s">
        <v>9</v>
      </c>
      <c r="C13" s="45"/>
      <c r="D13" s="35"/>
      <c r="F13" s="100" t="s">
        <v>18</v>
      </c>
      <c r="G13" s="103">
        <f>SUM(tblAging[[#This Row],[Current]:[Over 90 Days]])</f>
        <v>1902</v>
      </c>
      <c r="H13" s="103">
        <f>_xlfn.SUMIFS(tblInvoices[Current],tblInvoices[CustomerName],tblAging[[#This Row],[Customer]])</f>
        <v>951</v>
      </c>
      <c r="I13" s="103">
        <f>_xlfn.SUMIFS(tblInvoices[1 to 30 Days],tblInvoices[CustomerName],tblAging[[#This Row],[Customer]])</f>
        <v>376</v>
      </c>
      <c r="J13" s="103">
        <f>_xlfn.SUMIFS(tblInvoices[31 to 60 Days],tblInvoices[CustomerName],tblAging[[#This Row],[Customer]])</f>
        <v>575</v>
      </c>
      <c r="K13" s="103">
        <f>_xlfn.SUMIFS(tblInvoices[61 to 90 Days],tblInvoices[CustomerName],tblAging[[#This Row],[Customer]])</f>
        <v>0</v>
      </c>
      <c r="L13" s="103">
        <f>_xlfn.SUMIFS(tblInvoices[Over 90 Days],tblInvoices[CustomerName],tblAging[[#This Row],[Customer]])</f>
        <v>0</v>
      </c>
      <c r="M13" s="0"/>
      <c r="N13" s="35"/>
      <c r="O13" s="34"/>
      <c r="P13" s="34"/>
    </row>
    <row r="14" ht="16.5" customHeight="1">
      <c r="B14" s="46"/>
      <c r="C14" s="47"/>
      <c r="D14" s="35"/>
      <c r="F14" s="99" t="s">
        <v>19</v>
      </c>
      <c r="G14" s="102">
        <f>SUM(tblAging[[#This Row],[Current]:[Over 90 Days]])</f>
        <v>5242</v>
      </c>
      <c r="H14" s="102">
        <f>_xlfn.SUMIFS(tblInvoices[Current],tblInvoices[CustomerName],tblAging[[#This Row],[Customer]])</f>
        <v>2621</v>
      </c>
      <c r="I14" s="102">
        <f>_xlfn.SUMIFS(tblInvoices[1 to 30 Days],tblInvoices[CustomerName],tblAging[[#This Row],[Customer]])</f>
        <v>1823</v>
      </c>
      <c r="J14" s="102">
        <f>_xlfn.SUMIFS(tblInvoices[31 to 60 Days],tblInvoices[CustomerName],tblAging[[#This Row],[Customer]])</f>
        <v>798</v>
      </c>
      <c r="K14" s="102">
        <f>_xlfn.SUMIFS(tblInvoices[61 to 90 Days],tblInvoices[CustomerName],tblAging[[#This Row],[Customer]])</f>
        <v>0</v>
      </c>
      <c r="L14" s="102">
        <f>_xlfn.SUMIFS(tblInvoices[Over 90 Days],tblInvoices[CustomerName],tblAging[[#This Row],[Customer]])</f>
        <v>0</v>
      </c>
      <c r="M14" s="0"/>
      <c r="N14" s="35"/>
      <c r="O14" s="34"/>
      <c r="P14" s="34"/>
    </row>
    <row r="15" ht="16.5" customHeight="1">
      <c r="B15" s="48">
        <v>0</v>
      </c>
      <c r="C15" s="49"/>
      <c r="D15" s="35"/>
      <c r="F15" s="100" t="s">
        <v>20</v>
      </c>
      <c r="G15" s="103">
        <f>SUM(tblAging[[#This Row],[Current]:[Over 90 Days]])</f>
        <v>1776</v>
      </c>
      <c r="H15" s="103">
        <f>_xlfn.SUMIFS(tblInvoices[Current],tblInvoices[CustomerName],tblAging[[#This Row],[Customer]])</f>
        <v>888</v>
      </c>
      <c r="I15" s="103">
        <f>_xlfn.SUMIFS(tblInvoices[1 to 30 Days],tblInvoices[CustomerName],tblAging[[#This Row],[Customer]])</f>
        <v>888</v>
      </c>
      <c r="J15" s="103">
        <f>_xlfn.SUMIFS(tblInvoices[31 to 60 Days],tblInvoices[CustomerName],tblAging[[#This Row],[Customer]])</f>
        <v>0</v>
      </c>
      <c r="K15" s="103">
        <f>_xlfn.SUMIFS(tblInvoices[61 to 90 Days],tblInvoices[CustomerName],tblAging[[#This Row],[Customer]])</f>
        <v>0</v>
      </c>
      <c r="L15" s="103">
        <f>_xlfn.SUMIFS(tblInvoices[Over 90 Days],tblInvoices[CustomerName],tblAging[[#This Row],[Customer]])</f>
        <v>0</v>
      </c>
      <c r="M15" s="0"/>
      <c r="N15" s="35"/>
      <c r="O15" s="34"/>
      <c r="P15" s="34"/>
    </row>
    <row r="16" ht="16.5" customHeight="1">
      <c r="B16" s="50"/>
      <c r="C16" s="51"/>
      <c r="D16" s="35"/>
      <c r="F16" s="99" t="s">
        <v>21</v>
      </c>
      <c r="G16" s="102">
        <f>SUM(tblAging[[#This Row],[Current]:[Over 90 Days]])</f>
        <v>2850</v>
      </c>
      <c r="H16" s="102">
        <f>_xlfn.SUMIFS(tblInvoices[Current],tblInvoices[CustomerName],tblAging[[#This Row],[Customer]])</f>
        <v>1425</v>
      </c>
      <c r="I16" s="102">
        <f>_xlfn.SUMIFS(tblInvoices[1 to 30 Days],tblInvoices[CustomerName],tblAging[[#This Row],[Customer]])</f>
        <v>767</v>
      </c>
      <c r="J16" s="102">
        <f>_xlfn.SUMIFS(tblInvoices[31 to 60 Days],tblInvoices[CustomerName],tblAging[[#This Row],[Customer]])</f>
        <v>658</v>
      </c>
      <c r="K16" s="102">
        <f>_xlfn.SUMIFS(tblInvoices[61 to 90 Days],tblInvoices[CustomerName],tblAging[[#This Row],[Customer]])</f>
        <v>0</v>
      </c>
      <c r="L16" s="102">
        <f>_xlfn.SUMIFS(tblInvoices[Over 90 Days],tblInvoices[CustomerName],tblAging[[#This Row],[Customer]])</f>
        <v>0</v>
      </c>
      <c r="M16" s="0"/>
      <c r="N16" s="35"/>
      <c r="O16" s="34"/>
      <c r="P16" s="34"/>
    </row>
    <row r="17" ht="16.5" customHeight="1">
      <c r="B17" s="52"/>
      <c r="C17" s="53"/>
      <c r="D17" s="35"/>
      <c r="F17" s="100" t="s">
        <v>22</v>
      </c>
      <c r="G17" s="103">
        <f>SUM(tblAging[[#This Row],[Current]:[Over 90 Days]])</f>
        <v>834</v>
      </c>
      <c r="H17" s="103">
        <f>_xlfn.SUMIFS(tblInvoices[Current],tblInvoices[CustomerName],tblAging[[#This Row],[Customer]])</f>
        <v>417</v>
      </c>
      <c r="I17" s="103">
        <f>_xlfn.SUMIFS(tblInvoices[1 to 30 Days],tblInvoices[CustomerName],tblAging[[#This Row],[Customer]])</f>
        <v>0</v>
      </c>
      <c r="J17" s="103">
        <f>_xlfn.SUMIFS(tblInvoices[31 to 60 Days],tblInvoices[CustomerName],tblAging[[#This Row],[Customer]])</f>
        <v>0</v>
      </c>
      <c r="K17" s="103">
        <f>_xlfn.SUMIFS(tblInvoices[61 to 90 Days],tblInvoices[CustomerName],tblAging[[#This Row],[Customer]])</f>
        <v>0</v>
      </c>
      <c r="L17" s="103">
        <f>_xlfn.SUMIFS(tblInvoices[Over 90 Days],tblInvoices[CustomerName],tblAging[[#This Row],[Customer]])</f>
        <v>417</v>
      </c>
      <c r="M17" s="0"/>
      <c r="N17" s="35"/>
      <c r="O17" s="34"/>
      <c r="P17" s="34"/>
    </row>
    <row r="18" ht="16.5" customHeight="1">
      <c r="B18" s="54"/>
      <c r="C18" s="55"/>
      <c r="D18" s="35"/>
      <c r="F18" s="99" t="s">
        <v>23</v>
      </c>
      <c r="G18" s="102">
        <f>SUM(tblAging[[#This Row],[Current]:[Over 90 Days]])</f>
        <v>2614</v>
      </c>
      <c r="H18" s="102">
        <f>_xlfn.SUMIFS(tblInvoices[Current],tblInvoices[CustomerName],tblAging[[#This Row],[Customer]])</f>
        <v>1307</v>
      </c>
      <c r="I18" s="102">
        <f>_xlfn.SUMIFS(tblInvoices[1 to 30 Days],tblInvoices[CustomerName],tblAging[[#This Row],[Customer]])</f>
        <v>0</v>
      </c>
      <c r="J18" s="102">
        <f>_xlfn.SUMIFS(tblInvoices[31 to 60 Days],tblInvoices[CustomerName],tblAging[[#This Row],[Customer]])</f>
        <v>836</v>
      </c>
      <c r="K18" s="102">
        <f>_xlfn.SUMIFS(tblInvoices[61 to 90 Days],tblInvoices[CustomerName],tblAging[[#This Row],[Customer]])</f>
        <v>471</v>
      </c>
      <c r="L18" s="102">
        <f>_xlfn.SUMIFS(tblInvoices[Over 90 Days],tblInvoices[CustomerName],tblAging[[#This Row],[Customer]])</f>
        <v>0</v>
      </c>
      <c r="M18" s="0"/>
      <c r="N18" s="35"/>
      <c r="O18" s="34"/>
      <c r="P18" s="34"/>
    </row>
    <row r="19" ht="16.5" customHeight="1">
      <c r="B19" s="56"/>
      <c r="C19" s="57"/>
      <c r="D19" s="35"/>
      <c r="F19" s="100" t="s">
        <v>24</v>
      </c>
      <c r="G19" s="103">
        <f>SUM(tblAging[[#This Row],[Current]:[Over 90 Days]])</f>
        <v>7822</v>
      </c>
      <c r="H19" s="103">
        <f>_xlfn.SUMIFS(tblInvoices[Current],tblInvoices[CustomerName],tblAging[[#This Row],[Customer]])</f>
        <v>3911</v>
      </c>
      <c r="I19" s="103">
        <f>_xlfn.SUMIFS(tblInvoices[1 to 30 Days],tblInvoices[CustomerName],tblAging[[#This Row],[Customer]])</f>
        <v>754</v>
      </c>
      <c r="J19" s="103">
        <f>_xlfn.SUMIFS(tblInvoices[31 to 60 Days],tblInvoices[CustomerName],tblAging[[#This Row],[Customer]])</f>
        <v>1565</v>
      </c>
      <c r="K19" s="103">
        <f>_xlfn.SUMIFS(tblInvoices[61 to 90 Days],tblInvoices[CustomerName],tblAging[[#This Row],[Customer]])</f>
        <v>1592</v>
      </c>
      <c r="L19" s="103">
        <f>_xlfn.SUMIFS(tblInvoices[Over 90 Days],tblInvoices[CustomerName],tblAging[[#This Row],[Customer]])</f>
        <v>0</v>
      </c>
      <c r="M19" s="0"/>
      <c r="N19" s="35"/>
      <c r="O19" s="34"/>
      <c r="P19" s="34"/>
    </row>
    <row r="20" ht="16.5" customHeight="1">
      <c r="B20" s="58"/>
      <c r="C20" s="59"/>
      <c r="D20" s="35"/>
      <c r="F20" s="99" t="s">
        <v>25</v>
      </c>
      <c r="G20" s="102">
        <f>SUM(tblAging[[#This Row],[Current]:[Over 90 Days]])</f>
        <v>7874</v>
      </c>
      <c r="H20" s="102">
        <f>_xlfn.SUMIFS(tblInvoices[Current],tblInvoices[CustomerName],tblAging[[#This Row],[Customer]])</f>
        <v>3937</v>
      </c>
      <c r="I20" s="102">
        <f>_xlfn.SUMIFS(tblInvoices[1 to 30 Days],tblInvoices[CustomerName],tblAging[[#This Row],[Customer]])</f>
        <v>858</v>
      </c>
      <c r="J20" s="102">
        <f>_xlfn.SUMIFS(tblInvoices[31 to 60 Days],tblInvoices[CustomerName],tblAging[[#This Row],[Customer]])</f>
        <v>1872</v>
      </c>
      <c r="K20" s="102">
        <f>_xlfn.SUMIFS(tblInvoices[61 to 90 Days],tblInvoices[CustomerName],tblAging[[#This Row],[Customer]])</f>
        <v>374</v>
      </c>
      <c r="L20" s="102">
        <f>_xlfn.SUMIFS(tblInvoices[Over 90 Days],tblInvoices[CustomerName],tblAging[[#This Row],[Customer]])</f>
        <v>833</v>
      </c>
      <c r="M20" s="0"/>
      <c r="N20" s="35"/>
      <c r="O20" s="34"/>
      <c r="P20" s="34"/>
    </row>
    <row r="21" ht="16.5" customHeight="1">
      <c r="B21" s="60"/>
      <c r="C21" s="61"/>
      <c r="D21" s="35"/>
      <c r="F21" s="100" t="s">
        <v>26</v>
      </c>
      <c r="G21" s="103">
        <f>SUM(tblAging[[#This Row],[Current]:[Over 90 Days]])</f>
        <v>4904</v>
      </c>
      <c r="H21" s="103">
        <f>_xlfn.SUMIFS(tblInvoices[Current],tblInvoices[CustomerName],tblAging[[#This Row],[Customer]])</f>
        <v>2452</v>
      </c>
      <c r="I21" s="103">
        <f>_xlfn.SUMIFS(tblInvoices[1 to 30 Days],tblInvoices[CustomerName],tblAging[[#This Row],[Customer]])</f>
        <v>889</v>
      </c>
      <c r="J21" s="103">
        <f>_xlfn.SUMIFS(tblInvoices[31 to 60 Days],tblInvoices[CustomerName],tblAging[[#This Row],[Customer]])</f>
        <v>950</v>
      </c>
      <c r="K21" s="103">
        <f>_xlfn.SUMIFS(tblInvoices[61 to 90 Days],tblInvoices[CustomerName],tblAging[[#This Row],[Customer]])</f>
        <v>0</v>
      </c>
      <c r="L21" s="103">
        <f>_xlfn.SUMIFS(tblInvoices[Over 90 Days],tblInvoices[CustomerName],tblAging[[#This Row],[Customer]])</f>
        <v>613</v>
      </c>
      <c r="M21" s="0"/>
      <c r="N21" s="35"/>
      <c r="O21" s="34"/>
      <c r="P21" s="34"/>
    </row>
    <row r="22" ht="16.5" customHeight="1">
      <c r="B22" s="62"/>
      <c r="C22" s="63"/>
      <c r="D22" s="35"/>
      <c r="F22" s="99" t="s">
        <v>27</v>
      </c>
      <c r="G22" s="102">
        <f>SUM(tblAging[[#This Row],[Current]:[Over 90 Days]])</f>
        <v>3956</v>
      </c>
      <c r="H22" s="102">
        <f>_xlfn.SUMIFS(tblInvoices[Current],tblInvoices[CustomerName],tblAging[[#This Row],[Customer]])</f>
        <v>1978</v>
      </c>
      <c r="I22" s="102">
        <f>_xlfn.SUMIFS(tblInvoices[1 to 30 Days],tblInvoices[CustomerName],tblAging[[#This Row],[Customer]])</f>
        <v>682</v>
      </c>
      <c r="J22" s="102">
        <f>_xlfn.SUMIFS(tblInvoices[31 to 60 Days],tblInvoices[CustomerName],tblAging[[#This Row],[Customer]])</f>
        <v>1296</v>
      </c>
      <c r="K22" s="102">
        <f>_xlfn.SUMIFS(tblInvoices[61 to 90 Days],tblInvoices[CustomerName],tblAging[[#This Row],[Customer]])</f>
        <v>0</v>
      </c>
      <c r="L22" s="102">
        <f>_xlfn.SUMIFS(tblInvoices[Over 90 Days],tblInvoices[CustomerName],tblAging[[#This Row],[Customer]])</f>
        <v>0</v>
      </c>
      <c r="M22" s="0"/>
      <c r="N22" s="35"/>
      <c r="O22" s="34"/>
      <c r="P22" s="34"/>
    </row>
    <row r="23" ht="16.5" customHeight="1">
      <c r="B23" s="64"/>
      <c r="C23" s="65"/>
      <c r="D23" s="35"/>
      <c r="F23" s="100" t="s">
        <v>28</v>
      </c>
      <c r="G23" s="103">
        <f>SUM(tblAging[[#This Row],[Current]:[Over 90 Days]])</f>
        <v>3414</v>
      </c>
      <c r="H23" s="103">
        <f>_xlfn.SUMIFS(tblInvoices[Current],tblInvoices[CustomerName],tblAging[[#This Row],[Customer]])</f>
        <v>1707</v>
      </c>
      <c r="I23" s="103">
        <f>_xlfn.SUMIFS(tblInvoices[1 to 30 Days],tblInvoices[CustomerName],tblAging[[#This Row],[Customer]])</f>
        <v>867</v>
      </c>
      <c r="J23" s="103">
        <f>_xlfn.SUMIFS(tblInvoices[31 to 60 Days],tblInvoices[CustomerName],tblAging[[#This Row],[Customer]])</f>
        <v>444</v>
      </c>
      <c r="K23" s="103">
        <f>_xlfn.SUMIFS(tblInvoices[61 to 90 Days],tblInvoices[CustomerName],tblAging[[#This Row],[Customer]])</f>
        <v>396</v>
      </c>
      <c r="L23" s="103">
        <f>_xlfn.SUMIFS(tblInvoices[Over 90 Days],tblInvoices[CustomerName],tblAging[[#This Row],[Customer]])</f>
        <v>0</v>
      </c>
      <c r="M23" s="0"/>
      <c r="N23" s="35"/>
      <c r="O23" s="34"/>
      <c r="P23" s="34"/>
    </row>
    <row r="24" ht="16.5" customHeight="1">
      <c r="B24" s="66"/>
      <c r="C24" s="66"/>
      <c r="D24" s="35"/>
      <c r="F24" s="99" t="s">
        <v>29</v>
      </c>
      <c r="G24" s="102">
        <f>SUM(tblAging[[#This Row],[Current]:[Over 90 Days]])</f>
        <v>3182</v>
      </c>
      <c r="H24" s="102">
        <f>_xlfn.SUMIFS(tblInvoices[Current],tblInvoices[CustomerName],tblAging[[#This Row],[Customer]])</f>
        <v>1591</v>
      </c>
      <c r="I24" s="102">
        <f>_xlfn.SUMIFS(tblInvoices[1 to 30 Days],tblInvoices[CustomerName],tblAging[[#This Row],[Customer]])</f>
        <v>654</v>
      </c>
      <c r="J24" s="102">
        <f>_xlfn.SUMIFS(tblInvoices[31 to 60 Days],tblInvoices[CustomerName],tblAging[[#This Row],[Customer]])</f>
        <v>937</v>
      </c>
      <c r="K24" s="102">
        <f>_xlfn.SUMIFS(tblInvoices[61 to 90 Days],tblInvoices[CustomerName],tblAging[[#This Row],[Customer]])</f>
        <v>0</v>
      </c>
      <c r="L24" s="102">
        <f>_xlfn.SUMIFS(tblInvoices[Over 90 Days],tblInvoices[CustomerName],tblAging[[#This Row],[Customer]])</f>
        <v>0</v>
      </c>
      <c r="M24" s="0"/>
      <c r="N24" s="35"/>
      <c r="O24" s="67">
        <f>tblAging[[#Totals],[Current]]/tblAging[[#Totals],[Total Outstanding]]</f>
        <v>0.5</v>
      </c>
      <c r="P24" s="68">
        <f>tblAging[[#Totals],[Current]]</f>
        <v>56405</v>
      </c>
    </row>
    <row r="25" ht="16.5" customHeight="1">
      <c r="B25" s="69">
        <f>tblAging[[#Totals],[Total Outstanding]]</f>
        <v>112810</v>
      </c>
      <c r="C25" s="70"/>
      <c r="D25" s="35"/>
      <c r="F25" s="100" t="s">
        <v>30</v>
      </c>
      <c r="G25" s="103">
        <f>SUM(tblAging[[#This Row],[Current]:[Over 90 Days]])</f>
        <v>3366</v>
      </c>
      <c r="H25" s="103">
        <f>_xlfn.SUMIFS(tblInvoices[Current],tblInvoices[CustomerName],tblAging[[#This Row],[Customer]])</f>
        <v>1683</v>
      </c>
      <c r="I25" s="103">
        <f>_xlfn.SUMIFS(tblInvoices[1 to 30 Days],tblInvoices[CustomerName],tblAging[[#This Row],[Customer]])</f>
        <v>1683</v>
      </c>
      <c r="J25" s="103">
        <f>_xlfn.SUMIFS(tblInvoices[31 to 60 Days],tblInvoices[CustomerName],tblAging[[#This Row],[Customer]])</f>
        <v>0</v>
      </c>
      <c r="K25" s="103">
        <f>_xlfn.SUMIFS(tblInvoices[61 to 90 Days],tblInvoices[CustomerName],tblAging[[#This Row],[Customer]])</f>
        <v>0</v>
      </c>
      <c r="L25" s="103">
        <f>_xlfn.SUMIFS(tblInvoices[Over 90 Days],tblInvoices[CustomerName],tblAging[[#This Row],[Customer]])</f>
        <v>0</v>
      </c>
      <c r="M25" s="0"/>
      <c r="N25" s="35"/>
      <c r="O25" s="67"/>
      <c r="P25" s="71" t="s">
        <v>12</v>
      </c>
    </row>
    <row r="26" ht="16.5" customHeight="1">
      <c r="B26" s="72"/>
      <c r="C26" s="73"/>
      <c r="D26" s="35"/>
      <c r="F26" s="99" t="s">
        <v>31</v>
      </c>
      <c r="G26" s="102">
        <f>SUM(tblAging[[#This Row],[Current]:[Over 90 Days]])</f>
        <v>3630</v>
      </c>
      <c r="H26" s="102">
        <f>_xlfn.SUMIFS(tblInvoices[Current],tblInvoices[CustomerName],tblAging[[#This Row],[Customer]])</f>
        <v>1815</v>
      </c>
      <c r="I26" s="102">
        <f>_xlfn.SUMIFS(tblInvoices[1 to 30 Days],tblInvoices[CustomerName],tblAging[[#This Row],[Customer]])</f>
        <v>1815</v>
      </c>
      <c r="J26" s="102">
        <f>_xlfn.SUMIFS(tblInvoices[31 to 60 Days],tblInvoices[CustomerName],tblAging[[#This Row],[Customer]])</f>
        <v>0</v>
      </c>
      <c r="K26" s="102">
        <f>_xlfn.SUMIFS(tblInvoices[61 to 90 Days],tblInvoices[CustomerName],tblAging[[#This Row],[Customer]])</f>
        <v>0</v>
      </c>
      <c r="L26" s="102">
        <f>_xlfn.SUMIFS(tblInvoices[Over 90 Days],tblInvoices[CustomerName],tblAging[[#This Row],[Customer]])</f>
        <v>0</v>
      </c>
      <c r="M26" s="0"/>
      <c r="N26" s="35"/>
      <c r="O26" s="74">
        <f>tblAging[[#Totals],[1 to 30 Days]]/tblAging[[#Totals],[Total Outstanding]]</f>
        <v>0.200611647903555</v>
      </c>
      <c r="P26" s="68">
        <f>tblAging[[#Totals],[1 to 30 Days]]</f>
        <v>22631</v>
      </c>
    </row>
    <row r="27" ht="16.5" customHeight="1">
      <c r="B27" s="75" t="s">
        <v>11</v>
      </c>
      <c r="C27" s="76"/>
      <c r="D27" s="35"/>
      <c r="F27" s="100" t="s">
        <v>32</v>
      </c>
      <c r="G27" s="103">
        <f>SUM(tblAging[[#This Row],[Current]:[Over 90 Days]])</f>
        <v>2736</v>
      </c>
      <c r="H27" s="103">
        <f>_xlfn.SUMIFS(tblInvoices[Current],tblInvoices[CustomerName],tblAging[[#This Row],[Customer]])</f>
        <v>1368</v>
      </c>
      <c r="I27" s="103">
        <f>_xlfn.SUMIFS(tblInvoices[1 to 30 Days],tblInvoices[CustomerName],tblAging[[#This Row],[Customer]])</f>
        <v>714</v>
      </c>
      <c r="J27" s="103">
        <f>_xlfn.SUMIFS(tblInvoices[31 to 60 Days],tblInvoices[CustomerName],tblAging[[#This Row],[Customer]])</f>
        <v>654</v>
      </c>
      <c r="K27" s="103">
        <f>_xlfn.SUMIFS(tblInvoices[61 to 90 Days],tblInvoices[CustomerName],tblAging[[#This Row],[Customer]])</f>
        <v>0</v>
      </c>
      <c r="L27" s="103">
        <f>_xlfn.SUMIFS(tblInvoices[Over 90 Days],tblInvoices[CustomerName],tblAging[[#This Row],[Customer]])</f>
        <v>0</v>
      </c>
      <c r="M27" s="0"/>
      <c r="N27" s="35"/>
      <c r="O27" s="74"/>
      <c r="P27" s="77" t="s">
        <v>33</v>
      </c>
    </row>
    <row r="28" ht="16.5" customHeight="1">
      <c r="D28" s="35"/>
      <c r="F28" s="99" t="s">
        <v>34</v>
      </c>
      <c r="G28" s="102">
        <f>SUM(tblAging[[#This Row],[Current]:[Over 90 Days]])</f>
        <v>2592</v>
      </c>
      <c r="H28" s="102">
        <f>_xlfn.SUMIFS(tblInvoices[Current],tblInvoices[CustomerName],tblAging[[#This Row],[Customer]])</f>
        <v>1296</v>
      </c>
      <c r="I28" s="102">
        <f>_xlfn.SUMIFS(tblInvoices[1 to 30 Days],tblInvoices[CustomerName],tblAging[[#This Row],[Customer]])</f>
        <v>0</v>
      </c>
      <c r="J28" s="102">
        <f>_xlfn.SUMIFS(tblInvoices[31 to 60 Days],tblInvoices[CustomerName],tblAging[[#This Row],[Customer]])</f>
        <v>778</v>
      </c>
      <c r="K28" s="102">
        <f>_xlfn.SUMIFS(tblInvoices[61 to 90 Days],tblInvoices[CustomerName],tblAging[[#This Row],[Customer]])</f>
        <v>518</v>
      </c>
      <c r="L28" s="102">
        <f>_xlfn.SUMIFS(tblInvoices[Over 90 Days],tblInvoices[CustomerName],tblAging[[#This Row],[Customer]])</f>
        <v>0</v>
      </c>
      <c r="M28" s="0"/>
      <c r="N28" s="35"/>
      <c r="O28" s="78">
        <f>tblAging[[#Totals],[31 to 60 Days]]/tblAging[[#Totals],[Total Outstanding]]</f>
        <v>0.189061253434979</v>
      </c>
      <c r="P28" s="79">
        <f>tblAging[[#Totals],[31 to 60 Days]]</f>
        <v>21328</v>
      </c>
    </row>
    <row r="29" ht="16.5" customHeight="1">
      <c r="B29" s="80">
        <f>SUM(tblAging[[#Totals],[1 to 30 Days]:[Over 90 Days]])</f>
        <v>56405</v>
      </c>
      <c r="C29" s="81"/>
      <c r="D29" s="35"/>
      <c r="F29" s="100" t="s">
        <v>35</v>
      </c>
      <c r="G29" s="103">
        <f>SUM(tblAging[[#This Row],[Current]:[Over 90 Days]])</f>
        <v>2572</v>
      </c>
      <c r="H29" s="103">
        <f>_xlfn.SUMIFS(tblInvoices[Current],tblInvoices[CustomerName],tblAging[[#This Row],[Customer]])</f>
        <v>1286</v>
      </c>
      <c r="I29" s="103">
        <f>_xlfn.SUMIFS(tblInvoices[1 to 30 Days],tblInvoices[CustomerName],tblAging[[#This Row],[Customer]])</f>
        <v>841</v>
      </c>
      <c r="J29" s="103">
        <f>_xlfn.SUMIFS(tblInvoices[31 to 60 Days],tblInvoices[CustomerName],tblAging[[#This Row],[Customer]])</f>
        <v>0</v>
      </c>
      <c r="K29" s="103">
        <f>_xlfn.SUMIFS(tblInvoices[61 to 90 Days],tblInvoices[CustomerName],tblAging[[#This Row],[Customer]])</f>
        <v>445</v>
      </c>
      <c r="L29" s="103">
        <f>_xlfn.SUMIFS(tblInvoices[Over 90 Days],tblInvoices[CustomerName],tblAging[[#This Row],[Customer]])</f>
        <v>0</v>
      </c>
      <c r="M29" s="0"/>
      <c r="N29" s="35"/>
      <c r="O29" s="78"/>
      <c r="P29" s="82" t="s">
        <v>36</v>
      </c>
    </row>
    <row r="30" ht="16.5" customHeight="1" hidden="1">
      <c r="B30" s="83"/>
      <c r="C30" s="84"/>
      <c r="D30" s="35"/>
      <c r="F30" s="99" t="s">
        <v>37</v>
      </c>
      <c r="G30" s="102">
        <f>SUM(tblAging[[#This Row],[Current]:[Over 90 Days]])</f>
        <v>1774</v>
      </c>
      <c r="H30" s="102">
        <f>_xlfn.SUMIFS(tblInvoices[Current],tblInvoices[CustomerName],tblAging[[#This Row],[Customer]])</f>
        <v>887</v>
      </c>
      <c r="I30" s="102">
        <f>_xlfn.SUMIFS(tblInvoices[1 to 30 Days],tblInvoices[CustomerName],tblAging[[#This Row],[Customer]])</f>
        <v>0</v>
      </c>
      <c r="J30" s="102">
        <f>_xlfn.SUMIFS(tblInvoices[31 to 60 Days],tblInvoices[CustomerName],tblAging[[#This Row],[Customer]])</f>
        <v>0</v>
      </c>
      <c r="K30" s="102">
        <f>_xlfn.SUMIFS(tblInvoices[61 to 90 Days],tblInvoices[CustomerName],tblAging[[#This Row],[Customer]])</f>
        <v>887</v>
      </c>
      <c r="L30" s="102">
        <f>_xlfn.SUMIFS(tblInvoices[Over 90 Days],tblInvoices[CustomerName],tblAging[[#This Row],[Customer]])</f>
        <v>0</v>
      </c>
      <c r="M30" s="0"/>
      <c r="N30" s="35"/>
      <c r="O30" s="85"/>
      <c r="P30" s="86"/>
    </row>
    <row r="31" ht="16.5" customHeight="1" hidden="1">
      <c r="B31" s="83"/>
      <c r="C31" s="84"/>
      <c r="D31" s="35"/>
      <c r="F31" s="99" t="s">
        <v>38</v>
      </c>
      <c r="G31" s="102">
        <f>SUM(tblAging[[#This Row],[Current]:[Over 90 Days]])</f>
        <v>1474</v>
      </c>
      <c r="H31" s="102">
        <f>_xlfn.SUMIFS(tblInvoices[Current],tblInvoices[CustomerName],tblAging[[#This Row],[Customer]])</f>
        <v>737</v>
      </c>
      <c r="I31" s="102">
        <f>_xlfn.SUMIFS(tblInvoices[1 to 30 Days],tblInvoices[CustomerName],tblAging[[#This Row],[Customer]])</f>
        <v>0</v>
      </c>
      <c r="J31" s="102">
        <f>_xlfn.SUMIFS(tblInvoices[31 to 60 Days],tblInvoices[CustomerName],tblAging[[#This Row],[Customer]])</f>
        <v>0</v>
      </c>
      <c r="K31" s="102">
        <f>_xlfn.SUMIFS(tblInvoices[61 to 90 Days],tblInvoices[CustomerName],tblAging[[#This Row],[Customer]])</f>
        <v>0</v>
      </c>
      <c r="L31" s="102">
        <f>_xlfn.SUMIFS(tblInvoices[Over 90 Days],tblInvoices[CustomerName],tblAging[[#This Row],[Customer]])</f>
        <v>737</v>
      </c>
      <c r="M31" s="0"/>
      <c r="N31" s="35"/>
      <c r="O31" s="85"/>
      <c r="P31" s="86"/>
    </row>
    <row r="32" ht="16.5" customHeight="1">
      <c r="B32" s="87"/>
      <c r="C32" s="88"/>
      <c r="D32" s="35"/>
      <c r="F32" s="99" t="s">
        <v>39</v>
      </c>
      <c r="G32" s="102">
        <f>SUM(tblAging[[#This Row],[Current]:[Over 90 Days]])</f>
        <v>6932</v>
      </c>
      <c r="H32" s="102">
        <f>_xlfn.SUMIFS(tblInvoices[Current],tblInvoices[CustomerName],tblAging[[#This Row],[Customer]])</f>
        <v>3466</v>
      </c>
      <c r="I32" s="102">
        <f>_xlfn.SUMIFS(tblInvoices[1 to 30 Days],tblInvoices[CustomerName],tblAging[[#This Row],[Customer]])</f>
        <v>1344</v>
      </c>
      <c r="J32" s="102">
        <f>_xlfn.SUMIFS(tblInvoices[31 to 60 Days],tblInvoices[CustomerName],tblAging[[#This Row],[Customer]])</f>
        <v>2122</v>
      </c>
      <c r="K32" s="102">
        <f>_xlfn.SUMIFS(tblInvoices[61 to 90 Days],tblInvoices[CustomerName],tblAging[[#This Row],[Customer]])</f>
        <v>0</v>
      </c>
      <c r="L32" s="102">
        <f>_xlfn.SUMIFS(tblInvoices[Over 90 Days],tblInvoices[CustomerName],tblAging[[#This Row],[Customer]])</f>
        <v>0</v>
      </c>
      <c r="M32" s="0"/>
      <c r="N32" s="35"/>
      <c r="O32" s="89">
        <f>tblAging[[#Totals],[61 to 90 Days]]/tblAging[[#Totals],[Total Outstanding]]</f>
        <v>0.0667759950359011</v>
      </c>
      <c r="P32" s="79">
        <f>tblAging[[#Totals],[61 to 90 Days]]</f>
        <v>7533</v>
      </c>
    </row>
    <row r="33" ht="16.5" customHeight="1">
      <c r="B33" s="90" t="s">
        <v>40</v>
      </c>
      <c r="C33" s="91"/>
      <c r="D33" s="35"/>
      <c r="F33" s="100" t="s">
        <v>41</v>
      </c>
      <c r="G33" s="103">
        <f>SUM(tblAging[[#This Row],[Current]:[Over 90 Days]])</f>
        <v>4012</v>
      </c>
      <c r="H33" s="103">
        <f>_xlfn.SUMIFS(tblInvoices[Current],tblInvoices[CustomerName],tblAging[[#This Row],[Customer]])</f>
        <v>2006</v>
      </c>
      <c r="I33" s="103">
        <f>_xlfn.SUMIFS(tblInvoices[1 to 30 Days],tblInvoices[CustomerName],tblAging[[#This Row],[Customer]])</f>
        <v>0</v>
      </c>
      <c r="J33" s="103">
        <f>_xlfn.SUMIFS(tblInvoices[31 to 60 Days],tblInvoices[CustomerName],tblAging[[#This Row],[Customer]])</f>
        <v>1007</v>
      </c>
      <c r="K33" s="103">
        <f>_xlfn.SUMIFS(tblInvoices[61 to 90 Days],tblInvoices[CustomerName],tblAging[[#This Row],[Customer]])</f>
        <v>999</v>
      </c>
      <c r="L33" s="103">
        <f>_xlfn.SUMIFS(tblInvoices[Over 90 Days],tblInvoices[CustomerName],tblAging[[#This Row],[Customer]])</f>
        <v>0</v>
      </c>
      <c r="M33" s="0"/>
      <c r="N33" s="35"/>
      <c r="O33" s="89"/>
      <c r="P33" s="92" t="s">
        <v>15</v>
      </c>
    </row>
    <row r="34" ht="16.5" customHeight="1" hidden="1">
      <c r="B34" s="3"/>
      <c r="C34" s="3"/>
      <c r="D34" s="35"/>
      <c r="F34" s="99" t="s">
        <v>42</v>
      </c>
      <c r="G34" s="102">
        <f>SUM(tblAging[[#This Row],[Current]:[Over 90 Days]])</f>
        <v>2206</v>
      </c>
      <c r="H34" s="102">
        <f>_xlfn.SUMIFS(tblInvoices[Current],tblInvoices[CustomerName],tblAging[[#This Row],[Customer]])</f>
        <v>1103</v>
      </c>
      <c r="I34" s="102">
        <f>_xlfn.SUMIFS(tblInvoices[1 to 30 Days],tblInvoices[CustomerName],tblAging[[#This Row],[Customer]])</f>
        <v>0</v>
      </c>
      <c r="J34" s="102">
        <f>_xlfn.SUMIFS(tblInvoices[31 to 60 Days],tblInvoices[CustomerName],tblAging[[#This Row],[Customer]])</f>
        <v>603</v>
      </c>
      <c r="K34" s="102">
        <f>_xlfn.SUMIFS(tblInvoices[61 to 90 Days],tblInvoices[CustomerName],tblAging[[#This Row],[Customer]])</f>
        <v>0</v>
      </c>
      <c r="L34" s="102">
        <f>_xlfn.SUMIFS(tblInvoices[Over 90 Days],tblInvoices[CustomerName],tblAging[[#This Row],[Customer]])</f>
        <v>500</v>
      </c>
      <c r="M34" s="0"/>
      <c r="N34" s="35"/>
      <c r="O34" s="85"/>
      <c r="P34" s="86"/>
    </row>
    <row r="35" ht="16.5" customHeight="1" hidden="1">
      <c r="B35" s="3"/>
      <c r="C35" s="3"/>
      <c r="D35" s="35"/>
      <c r="F35" s="99" t="s">
        <v>43</v>
      </c>
      <c r="G35" s="102">
        <f>SUM(tblAging[[#This Row],[Current]:[Over 90 Days]])</f>
        <v>2894</v>
      </c>
      <c r="H35" s="102">
        <f>_xlfn.SUMIFS(tblInvoices[Current],tblInvoices[CustomerName],tblAging[[#This Row],[Customer]])</f>
        <v>1447</v>
      </c>
      <c r="I35" s="102">
        <f>_xlfn.SUMIFS(tblInvoices[1 to 30 Days],tblInvoices[CustomerName],tblAging[[#This Row],[Customer]])</f>
        <v>0</v>
      </c>
      <c r="J35" s="102">
        <f>_xlfn.SUMIFS(tblInvoices[31 to 60 Days],tblInvoices[CustomerName],tblAging[[#This Row],[Customer]])</f>
        <v>1447</v>
      </c>
      <c r="K35" s="102">
        <f>_xlfn.SUMIFS(tblInvoices[61 to 90 Days],tblInvoices[CustomerName],tblAging[[#This Row],[Customer]])</f>
        <v>0</v>
      </c>
      <c r="L35" s="102">
        <f>_xlfn.SUMIFS(tblInvoices[Over 90 Days],tblInvoices[CustomerName],tblAging[[#This Row],[Customer]])</f>
        <v>0</v>
      </c>
      <c r="M35" s="0"/>
      <c r="N35" s="35"/>
      <c r="O35" s="85"/>
      <c r="P35" s="86"/>
    </row>
    <row r="36" ht="16.5" customHeight="1" hidden="1">
      <c r="B36" s="3"/>
      <c r="C36" s="3"/>
      <c r="D36" s="35"/>
      <c r="F36" s="99" t="s">
        <v>44</v>
      </c>
      <c r="G36" s="102">
        <f>SUM(tblAging[[#This Row],[Current]:[Over 90 Days]])</f>
        <v>2774</v>
      </c>
      <c r="H36" s="102">
        <f>_xlfn.SUMIFS(tblInvoices[Current],tblInvoices[CustomerName],tblAging[[#This Row],[Customer]])</f>
        <v>1387</v>
      </c>
      <c r="I36" s="102">
        <f>_xlfn.SUMIFS(tblInvoices[1 to 30 Days],tblInvoices[CustomerName],tblAging[[#This Row],[Customer]])</f>
        <v>772</v>
      </c>
      <c r="J36" s="102">
        <f>_xlfn.SUMIFS(tblInvoices[31 to 60 Days],tblInvoices[CustomerName],tblAging[[#This Row],[Customer]])</f>
        <v>615</v>
      </c>
      <c r="K36" s="102">
        <f>_xlfn.SUMIFS(tblInvoices[61 to 90 Days],tblInvoices[CustomerName],tblAging[[#This Row],[Customer]])</f>
        <v>0</v>
      </c>
      <c r="L36" s="102">
        <f>_xlfn.SUMIFS(tblInvoices[Over 90 Days],tblInvoices[CustomerName],tblAging[[#This Row],[Customer]])</f>
        <v>0</v>
      </c>
      <c r="M36" s="0"/>
      <c r="N36" s="35"/>
      <c r="O36" s="85"/>
      <c r="P36" s="86"/>
    </row>
    <row r="37" ht="16.5" customHeight="1" hidden="1">
      <c r="B37" s="3"/>
      <c r="C37" s="3"/>
      <c r="D37" s="35"/>
      <c r="F37" s="99" t="s">
        <v>45</v>
      </c>
      <c r="G37" s="102">
        <f>SUM(tblAging[[#This Row],[Current]:[Over 90 Days]])</f>
        <v>4332</v>
      </c>
      <c r="H37" s="102">
        <f>_xlfn.SUMIFS(tblInvoices[Current],tblInvoices[CustomerName],tblAging[[#This Row],[Customer]])</f>
        <v>2166</v>
      </c>
      <c r="I37" s="102">
        <f>_xlfn.SUMIFS(tblInvoices[1 to 30 Days],tblInvoices[CustomerName],tblAging[[#This Row],[Customer]])</f>
        <v>0</v>
      </c>
      <c r="J37" s="102">
        <f>_xlfn.SUMIFS(tblInvoices[31 to 60 Days],tblInvoices[CustomerName],tblAging[[#This Row],[Customer]])</f>
        <v>486</v>
      </c>
      <c r="K37" s="102">
        <f>_xlfn.SUMIFS(tblInvoices[61 to 90 Days],tblInvoices[CustomerName],tblAging[[#This Row],[Customer]])</f>
        <v>826</v>
      </c>
      <c r="L37" s="102">
        <f>_xlfn.SUMIFS(tblInvoices[Over 90 Days],tblInvoices[CustomerName],tblAging[[#This Row],[Customer]])</f>
        <v>854</v>
      </c>
      <c r="M37" s="0"/>
      <c r="N37" s="35"/>
      <c r="O37" s="85"/>
      <c r="P37" s="86"/>
    </row>
    <row r="38" ht="16.5" customHeight="1" hidden="1">
      <c r="B38" s="3"/>
      <c r="C38" s="3"/>
      <c r="D38" s="35"/>
      <c r="F38" s="99" t="s">
        <v>46</v>
      </c>
      <c r="G38" s="102">
        <f>SUM(tblAging[[#This Row],[Current]:[Over 90 Days]])</f>
        <v>4676</v>
      </c>
      <c r="H38" s="102">
        <f>_xlfn.SUMIFS(tblInvoices[Current],tblInvoices[CustomerName],tblAging[[#This Row],[Customer]])</f>
        <v>2338</v>
      </c>
      <c r="I38" s="102">
        <f>_xlfn.SUMIFS(tblInvoices[1 to 30 Days],tblInvoices[CustomerName],tblAging[[#This Row],[Customer]])</f>
        <v>917</v>
      </c>
      <c r="J38" s="102">
        <f>_xlfn.SUMIFS(tblInvoices[31 to 60 Days],tblInvoices[CustomerName],tblAging[[#This Row],[Customer]])</f>
        <v>848</v>
      </c>
      <c r="K38" s="102">
        <f>_xlfn.SUMIFS(tblInvoices[61 to 90 Days],tblInvoices[CustomerName],tblAging[[#This Row],[Customer]])</f>
        <v>573</v>
      </c>
      <c r="L38" s="102">
        <f>_xlfn.SUMIFS(tblInvoices[Over 90 Days],tblInvoices[CustomerName],tblAging[[#This Row],[Customer]])</f>
        <v>0</v>
      </c>
      <c r="M38" s="0"/>
      <c r="N38" s="35"/>
      <c r="O38" s="85"/>
      <c r="P38" s="86"/>
    </row>
    <row r="39" ht="16.5" customHeight="1" hidden="1">
      <c r="B39" s="3"/>
      <c r="C39" s="3"/>
      <c r="D39" s="35"/>
      <c r="F39" s="99" t="s">
        <v>47</v>
      </c>
      <c r="G39" s="102">
        <f>SUM(tblAging[[#This Row],[Current]:[Over 90 Days]])</f>
        <v>904</v>
      </c>
      <c r="H39" s="102">
        <f>_xlfn.SUMIFS(tblInvoices[Current],tblInvoices[CustomerName],tblAging[[#This Row],[Customer]])</f>
        <v>452</v>
      </c>
      <c r="I39" s="102">
        <f>_xlfn.SUMIFS(tblInvoices[1 to 30 Days],tblInvoices[CustomerName],tblAging[[#This Row],[Customer]])</f>
        <v>0</v>
      </c>
      <c r="J39" s="102">
        <f>_xlfn.SUMIFS(tblInvoices[31 to 60 Days],tblInvoices[CustomerName],tblAging[[#This Row],[Customer]])</f>
        <v>0</v>
      </c>
      <c r="K39" s="102">
        <f>_xlfn.SUMIFS(tblInvoices[61 to 90 Days],tblInvoices[CustomerName],tblAging[[#This Row],[Customer]])</f>
        <v>452</v>
      </c>
      <c r="L39" s="102">
        <f>_xlfn.SUMIFS(tblInvoices[Over 90 Days],tblInvoices[CustomerName],tblAging[[#This Row],[Customer]])</f>
        <v>0</v>
      </c>
      <c r="M39" s="0"/>
      <c r="N39" s="35"/>
      <c r="O39" s="85"/>
      <c r="P39" s="86"/>
    </row>
    <row r="40" ht="16.5" customHeight="1" hidden="1">
      <c r="B40" s="3"/>
      <c r="C40" s="3"/>
      <c r="D40" s="35"/>
      <c r="F40" s="99" t="s">
        <v>48</v>
      </c>
      <c r="G40" s="102">
        <f>SUM(tblAging[[#This Row],[Current]:[Over 90 Days]])</f>
        <v>6368</v>
      </c>
      <c r="H40" s="102">
        <f>_xlfn.SUMIFS(tblInvoices[Current],tblInvoices[CustomerName],tblAging[[#This Row],[Customer]])</f>
        <v>3184</v>
      </c>
      <c r="I40" s="102">
        <f>_xlfn.SUMIFS(tblInvoices[1 to 30 Days],tblInvoices[CustomerName],tblAging[[#This Row],[Customer]])</f>
        <v>1616</v>
      </c>
      <c r="J40" s="102">
        <f>_xlfn.SUMIFS(tblInvoices[31 to 60 Days],tblInvoices[CustomerName],tblAging[[#This Row],[Customer]])</f>
        <v>977</v>
      </c>
      <c r="K40" s="102">
        <f>_xlfn.SUMIFS(tblInvoices[61 to 90 Days],tblInvoices[CustomerName],tblAging[[#This Row],[Customer]])</f>
        <v>0</v>
      </c>
      <c r="L40" s="102">
        <f>_xlfn.SUMIFS(tblInvoices[Over 90 Days],tblInvoices[CustomerName],tblAging[[#This Row],[Customer]])</f>
        <v>591</v>
      </c>
      <c r="M40" s="0"/>
      <c r="N40" s="35"/>
      <c r="O40" s="85"/>
      <c r="P40" s="86"/>
    </row>
    <row r="41" ht="16.5" customHeight="1" hidden="1">
      <c r="B41" s="3"/>
      <c r="C41" s="3"/>
      <c r="D41" s="35"/>
      <c r="F41" s="99" t="s">
        <v>49</v>
      </c>
      <c r="G41" s="102">
        <f>SUM(tblAging[[#This Row],[Current]:[Over 90 Days]])</f>
        <v>2498</v>
      </c>
      <c r="H41" s="102">
        <f>_xlfn.SUMIFS(tblInvoices[Current],tblInvoices[CustomerName],tblAging[[#This Row],[Customer]])</f>
        <v>1249</v>
      </c>
      <c r="I41" s="102">
        <f>_xlfn.SUMIFS(tblInvoices[1 to 30 Days],tblInvoices[CustomerName],tblAging[[#This Row],[Customer]])</f>
        <v>881</v>
      </c>
      <c r="J41" s="102">
        <f>_xlfn.SUMIFS(tblInvoices[31 to 60 Days],tblInvoices[CustomerName],tblAging[[#This Row],[Customer]])</f>
        <v>0</v>
      </c>
      <c r="K41" s="102">
        <f>_xlfn.SUMIFS(tblInvoices[61 to 90 Days],tblInvoices[CustomerName],tblAging[[#This Row],[Customer]])</f>
        <v>0</v>
      </c>
      <c r="L41" s="102">
        <f>_xlfn.SUMIFS(tblInvoices[Over 90 Days],tblInvoices[CustomerName],tblAging[[#This Row],[Customer]])</f>
        <v>368</v>
      </c>
      <c r="M41" s="0"/>
      <c r="N41" s="35"/>
      <c r="O41" s="85"/>
      <c r="P41" s="86"/>
    </row>
    <row r="42" ht="16.5" customHeight="1" hidden="1">
      <c r="B42" s="3"/>
      <c r="C42" s="3"/>
      <c r="D42" s="35"/>
      <c r="F42" s="99" t="s">
        <v>50</v>
      </c>
      <c r="G42" s="102">
        <f>SUM(tblAging[[#This Row],[Current]:[Over 90 Days]])</f>
        <v>5516</v>
      </c>
      <c r="H42" s="102">
        <f>_xlfn.SUMIFS(tblInvoices[Current],tblInvoices[CustomerName],tblAging[[#This Row],[Customer]])</f>
        <v>2758</v>
      </c>
      <c r="I42" s="102">
        <f>_xlfn.SUMIFS(tblInvoices[1 to 30 Days],tblInvoices[CustomerName],tblAging[[#This Row],[Customer]])</f>
        <v>2210</v>
      </c>
      <c r="J42" s="102">
        <f>_xlfn.SUMIFS(tblInvoices[31 to 60 Days],tblInvoices[CustomerName],tblAging[[#This Row],[Customer]])</f>
        <v>548</v>
      </c>
      <c r="K42" s="102">
        <f>_xlfn.SUMIFS(tblInvoices[61 to 90 Days],tblInvoices[CustomerName],tblAging[[#This Row],[Customer]])</f>
        <v>0</v>
      </c>
      <c r="L42" s="102">
        <f>_xlfn.SUMIFS(tblInvoices[Over 90 Days],tblInvoices[CustomerName],tblAging[[#This Row],[Customer]])</f>
        <v>0</v>
      </c>
      <c r="M42" s="0"/>
      <c r="N42" s="35"/>
      <c r="O42" s="85"/>
      <c r="P42" s="86"/>
    </row>
    <row r="43" ht="16.5" customHeight="1" hidden="1">
      <c r="B43" s="3"/>
      <c r="C43" s="3"/>
      <c r="D43" s="35"/>
      <c r="F43" s="99" t="s">
        <v>51</v>
      </c>
      <c r="G43" s="102">
        <f>SUM(tblAging[[#This Row],[Current]:[Over 90 Days]])</f>
        <v>3472</v>
      </c>
      <c r="H43" s="102">
        <f>_xlfn.SUMIFS(tblInvoices[Current],tblInvoices[CustomerName],tblAging[[#This Row],[Customer]])</f>
        <v>1736</v>
      </c>
      <c r="I43" s="102">
        <f>_xlfn.SUMIFS(tblInvoices[1 to 30 Days],tblInvoices[CustomerName],tblAging[[#This Row],[Customer]])</f>
        <v>738</v>
      </c>
      <c r="J43" s="102">
        <f>_xlfn.SUMIFS(tblInvoices[31 to 60 Days],tblInvoices[CustomerName],tblAging[[#This Row],[Customer]])</f>
        <v>998</v>
      </c>
      <c r="K43" s="102">
        <f>_xlfn.SUMIFS(tblInvoices[61 to 90 Days],tblInvoices[CustomerName],tblAging[[#This Row],[Customer]])</f>
        <v>0</v>
      </c>
      <c r="L43" s="102">
        <f>_xlfn.SUMIFS(tblInvoices[Over 90 Days],tblInvoices[CustomerName],tblAging[[#This Row],[Customer]])</f>
        <v>0</v>
      </c>
      <c r="M43" s="0"/>
      <c r="N43" s="35"/>
      <c r="O43" s="85"/>
      <c r="P43" s="86"/>
    </row>
    <row r="44" ht="16.5" customHeight="1">
      <c r="D44" s="35"/>
      <c r="F44" s="98" t="s">
        <v>52</v>
      </c>
      <c r="G44" s="101">
        <f>SUM(tblAging[Total Outstanding])</f>
        <v>112810</v>
      </c>
      <c r="H44" s="104">
        <f>SUM(tblAging[Current])</f>
        <v>56405</v>
      </c>
      <c r="I44" s="104">
        <f>SUM(tblAging[1 to 30 Days])</f>
        <v>22631</v>
      </c>
      <c r="J44" s="104">
        <f>SUM(tblAging[31 to 60 Days])</f>
        <v>21328</v>
      </c>
      <c r="K44" s="104">
        <f>SUM(tblAging[61 to 90 Days])</f>
        <v>7533</v>
      </c>
      <c r="L44" s="104">
        <f>SUM(tblAging[Over 90 Days])</f>
        <v>4913</v>
      </c>
      <c r="M44" s="0"/>
      <c r="N44" s="35"/>
      <c r="O44" s="96">
        <f>tblAging[[#Totals],[Over 90 Days]]/tblAging[[#Totals],[Total Outstanding]]</f>
        <v>0.0435511036255651</v>
      </c>
      <c r="P44" s="79">
        <f>tblAging[[#Totals],[Over 90 Days]]</f>
        <v>4913</v>
      </c>
    </row>
    <row r="45" ht="16.5" customHeight="1">
      <c r="B45" s="3"/>
      <c r="C45" s="3"/>
      <c r="D45" s="35"/>
      <c r="M45" s="0"/>
      <c r="N45" s="35"/>
      <c r="O45" s="96"/>
      <c r="P45" s="97" t="s">
        <v>16</v>
      </c>
    </row>
  </sheetData>
  <mergeCells>
    <mergeCell ref="B11:C12"/>
    <mergeCell ref="O24:O25"/>
    <mergeCell ref="O26:O27"/>
    <mergeCell ref="O28:O29"/>
    <mergeCell ref="O32:O33"/>
    <mergeCell ref="O44:O45"/>
    <mergeCell ref="B29:C32"/>
    <mergeCell ref="B33:C33"/>
    <mergeCell ref="B27:C27"/>
    <mergeCell ref="B25:C26"/>
    <mergeCell ref="B15:C23"/>
    <mergeCell ref="F2:M2"/>
    <mergeCell ref="H3:J3"/>
    <mergeCell ref="A1:E2"/>
  </mergeCells>
  <conditionalFormatting sqref="G12:G33">
    <cfRule type="dataBar" priority="1">
      <dataBar>
        <cfvo type="min" val="(Automatic)"/>
        <cfvo type="max" val="(Automatic)"/>
        <color rgb="FFFFD6C7"/>
      </dataBar>
      <extLst>
        <ext xmlns:x14="http://schemas.microsoft.com/office/spreadsheetml/2009/9/main" uri="{B025F937-C7B1-47D3-B67F-A62EFF666E3E}">
          <x14:id>{fa6e64b7-d07b-41f3-b3cb-ac072774c067}</x14:id>
        </ext>
      </extLst>
    </cfRule>
  </conditionalFormatting>
  <hyperlinks>
    <hyperlink ref="A1:E2" r:id="rId1" display="View More Report Demos"/>
    <hyperlink ref="B1" r:id="rId2" display="View More Report Demos"/>
    <hyperlink ref="C1" r:id="rId3" display="View More Report Demos"/>
    <hyperlink ref="D1" r:id="rId4" display="View More Report Demos"/>
    <hyperlink ref="E1" r:id="rId5" display="View More Report Demos"/>
    <hyperlink ref="A2" r:id="rId6" display="View More Report Demos"/>
    <hyperlink ref="B2" r:id="rId7" display="View More Report Demos"/>
    <hyperlink ref="C2" r:id="rId8" display="View More Report Demos"/>
    <hyperlink ref="D2" r:id="rId9" display="View More Report Demos"/>
    <hyperlink ref="E2" r:id="rId10" display="View More Report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drawing r:id="rId12"/>
  <tableParts count="1">
    <tablePart r:id="rId1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6e64b7-d07b-41f3-b3cb-ac072774c067}">
            <x14:dataBar minLength="0" maxLength="100" direction="leftToRight">
              <x14:color rgb="FFFFD6C7"/>
              <x14:cfvo type="autoMin"/>
              <x14:cfvo type="autoMax"/>
              <x14:negativeFillColor rgb="FFFF0000"/>
              <x14:negativeBorderColor rgb="FF000000"/>
              <x14:axisColor rgb="FF000000"/>
            </x14:dataBar>
          </x14:cfRule>
          <xm:sqref>G12:G33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9DD9E7-64C8-DCD8-3918-679FA43AC437}" mc:Ignorable="x14ac xr xr2 xr3">
  <dimension ref="A1:E14"/>
  <sheetViews>
    <sheetView topLeftCell="A1" workbookViewId="0">
      <selection activeCell="A1" sqref="A1:C2"/>
    </sheetView>
  </sheetViews>
  <sheetFormatPr defaultRowHeight="15" defaultColWidth="8.8515625" customHeight="1"/>
  <cols>
    <col min="1" max="1" style="130" width="4.140625" customWidth="1"/>
    <col min="2" max="2" style="130" width="22.00390625" customWidth="1"/>
    <col min="3" max="3" style="130" width="16.7109375" customWidth="1"/>
    <col min="4" max="4" style="130" width="25.00390625" customWidth="1"/>
    <col min="5" max="5" style="130" width="8.8515625" customWidth="1"/>
  </cols>
  <sheetData>
    <row r="1" ht="15" customHeight="1">
      <c r="A1" s="346" t="s">
        <v>276</v>
      </c>
      <c r="B1" s="347" t="s">
        <v>276</v>
      </c>
      <c r="C1" s="347" t="s">
        <v>276</v>
      </c>
    </row>
    <row r="2" ht="15" customHeight="1">
      <c r="A2" s="347" t="s">
        <v>276</v>
      </c>
      <c r="B2" s="347" t="s">
        <v>276</v>
      </c>
      <c r="C2" s="347" t="s">
        <v>276</v>
      </c>
    </row>
    <row r="3" ht="20.25" customHeight="1">
      <c r="B3" s="134"/>
      <c r="C3" s="134"/>
      <c r="D3" s="134"/>
    </row>
    <row r="4" ht="51" customHeight="1">
      <c r="B4" s="350" t="s">
        <v>277</v>
      </c>
      <c r="C4" s="186">
        <v>123545346</v>
      </c>
      <c r="D4" s="134" t="s">
        <f>BC_QRCODE(C4)</f>
      </c>
    </row>
    <row r="5" ht="51" customHeight="1">
      <c r="B5" s="350" t="s">
        <v>278</v>
      </c>
      <c r="C5" s="186">
        <v>4254534</v>
      </c>
      <c r="D5" s="134" t="s">
        <f>BC_DATAMATRIX(C5)</f>
      </c>
    </row>
    <row r="6" ht="51" customHeight="1">
      <c r="B6" s="350" t="s">
        <v>279</v>
      </c>
      <c r="C6" s="186">
        <v>1325143</v>
      </c>
      <c r="D6" s="134" t="s">
        <f>BC_CODABAR(C6)</f>
      </c>
    </row>
    <row r="7" ht="51" customHeight="1">
      <c r="B7" s="350" t="s">
        <v>280</v>
      </c>
      <c r="C7" s="186">
        <v>43564364</v>
      </c>
      <c r="D7" s="134" t="s">
        <f>BC_PDF417(C7)</f>
      </c>
    </row>
    <row r="8" ht="51" customHeight="1">
      <c r="B8" s="350" t="s">
        <v>281</v>
      </c>
      <c r="C8" s="186">
        <v>1425775</v>
      </c>
      <c r="D8" s="134" t="s">
        <f>BC_EAN8(C8)</f>
      </c>
    </row>
    <row r="9" ht="51" customHeight="1">
      <c r="B9" s="350" t="s">
        <v>282</v>
      </c>
      <c r="C9" s="186">
        <v>456987123594</v>
      </c>
      <c r="D9" s="134" t="s">
        <f>BC_EAN13(C9)</f>
      </c>
    </row>
    <row r="10" ht="51" customHeight="1">
      <c r="B10" s="350" t="s">
        <v>283</v>
      </c>
      <c r="C10" s="186">
        <v>423535645</v>
      </c>
      <c r="D10" s="134" t="s">
        <f>BC_CODE39(C10)</f>
      </c>
    </row>
    <row r="11" ht="51" customHeight="1">
      <c r="B11" s="350" t="s">
        <v>284</v>
      </c>
      <c r="C11" s="186">
        <v>578554745</v>
      </c>
      <c r="D11" s="134" t="s">
        <f>BC_CODE49(C11)</f>
      </c>
    </row>
    <row r="12" ht="51" customHeight="1">
      <c r="B12" s="350" t="s">
        <v>285</v>
      </c>
      <c r="C12" s="186">
        <v>45245325</v>
      </c>
      <c r="D12" s="351" t="s">
        <f>BC_CODE93(C12)</f>
      </c>
    </row>
    <row r="13" ht="51" customHeight="1">
      <c r="B13" s="350" t="s">
        <v>286</v>
      </c>
      <c r="C13" s="186">
        <v>5246456</v>
      </c>
      <c r="D13" s="351" t="s">
        <f>BC_CODE128(C13)</f>
      </c>
    </row>
    <row r="14" ht="51" customHeight="1">
      <c r="B14" s="350" t="s">
        <v>287</v>
      </c>
      <c r="C14" s="186">
        <v>15343566383</v>
      </c>
      <c r="D14" s="351" t="s">
        <f>BC_GS1_128(C14)</f>
      </c>
    </row>
  </sheetData>
  <mergeCells>
    <mergeCell ref="A1:C2"/>
  </mergeCells>
  <hyperlinks>
    <hyperlink ref="A1:C2" r:id="rId1" display="View More Barcode Demos"/>
    <hyperlink ref="B1" r:id="rId2" display="View More Barcode Demos"/>
    <hyperlink ref="C1" r:id="rId3" display="View More Barcode Demos"/>
    <hyperlink ref="A2" r:id="rId4" display="View More Barcode Demos"/>
    <hyperlink ref="B2" r:id="rId5" display="View More Barcode Demos"/>
    <hyperlink ref="C2" r:id="rId6" display="View More Barcode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extLst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67C928-3028-ADCF-9BE9-30557FCD3E92}" mc:Ignorable="x14ac xr xr2 xr3">
  <dimension ref="A1:O32"/>
  <sheetViews>
    <sheetView topLeftCell="A1" workbookViewId="0">
      <selection activeCell="A1" sqref="A1:E2"/>
    </sheetView>
  </sheetViews>
  <sheetFormatPr defaultRowHeight="15" defaultColWidth="8.8515625" customHeight="1"/>
  <sheetData>
    <row r="1" ht="15" customHeight="1">
      <c r="A1" s="245" t="s">
        <v>288</v>
      </c>
      <c r="B1" s="126" t="s">
        <v>288</v>
      </c>
      <c r="C1" s="126" t="s">
        <v>288</v>
      </c>
      <c r="D1" s="126" t="s">
        <v>288</v>
      </c>
      <c r="E1" s="126" t="s">
        <v>288</v>
      </c>
    </row>
    <row r="2" ht="15" customHeight="1">
      <c r="A2" s="126" t="s">
        <v>288</v>
      </c>
      <c r="B2" s="126" t="s">
        <v>288</v>
      </c>
      <c r="C2" s="126" t="s">
        <v>288</v>
      </c>
      <c r="D2" s="126" t="s">
        <v>288</v>
      </c>
      <c r="E2" s="126" t="s">
        <v>288</v>
      </c>
    </row>
  </sheetData>
  <mergeCells>
    <mergeCell ref="A1:E2"/>
  </mergeCells>
  <hyperlinks>
    <hyperlink ref="A1:E2" r:id="rId1" display="View More Shape Demos"/>
    <hyperlink ref="B1" r:id="rId2" display="View More Shape Demos"/>
    <hyperlink ref="C1" r:id="rId3" display="View More Shape Demos"/>
    <hyperlink ref="D1" r:id="rId4" display="View More Shape Demos"/>
    <hyperlink ref="E1" r:id="rId5" display="View More Shape Demos"/>
    <hyperlink ref="A2" r:id="rId6" display="View More Shape Demos"/>
    <hyperlink ref="B2" r:id="rId7" display="View More Shape Demos"/>
    <hyperlink ref="C2" r:id="rId8" display="View More Shape Demos"/>
    <hyperlink ref="D2" r:id="rId9" display="View More Shape Demos"/>
    <hyperlink ref="E2" r:id="rId10" display="View More Shape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drawing r:id="rId11"/>
  <extLst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EB12D8-CD68-7938-AF0F-094B85F539E8}" mc:Ignorable="x14ac xr xr2 xr3">
  <dimension ref="A1:T2000"/>
  <sheetViews>
    <sheetView topLeftCell="A1" workbookViewId="0" tabSelected="1">
      <selection activeCell="C3" sqref="C3"/>
    </sheetView>
  </sheetViews>
  <sheetFormatPr defaultRowHeight="15" defaultColWidth="8.8515625" customHeight="1"/>
  <sheetData>
    <row r="2" ht="15" customHeight="1">
      <c r="B2" s="352" t="s">
        <v>111</v>
      </c>
      <c r="C2" s="352" t="s">
        <v>289</v>
      </c>
    </row>
    <row r="3" ht="15" customHeight="1">
      <c r="B3" s="353" t="s">
        <v>290</v>
      </c>
      <c r="C3" s="353">
        <v>1</v>
      </c>
    </row>
    <row r="4" ht="15" customHeight="1">
      <c r="B4" s="353" t="s">
        <v>290</v>
      </c>
      <c r="C4" s="353">
        <v>1</v>
      </c>
    </row>
    <row r="5" ht="15" customHeight="1">
      <c r="B5" s="353" t="s">
        <v>290</v>
      </c>
      <c r="C5" s="353">
        <v>1</v>
      </c>
    </row>
    <row r="6" ht="15" customHeight="1">
      <c r="B6" s="353" t="s">
        <v>290</v>
      </c>
      <c r="C6" s="353">
        <v>1</v>
      </c>
    </row>
    <row r="7" ht="15" customHeight="1">
      <c r="B7" s="353" t="s">
        <v>290</v>
      </c>
      <c r="C7" s="353">
        <v>1</v>
      </c>
    </row>
    <row r="8" ht="15" customHeight="1">
      <c r="B8" s="353" t="s">
        <v>290</v>
      </c>
      <c r="C8" s="353">
        <v>1</v>
      </c>
    </row>
    <row r="9" ht="15" customHeight="1">
      <c r="B9" s="353" t="s">
        <v>290</v>
      </c>
      <c r="C9" s="353">
        <v>1</v>
      </c>
    </row>
    <row r="10" ht="15" customHeight="1">
      <c r="B10" s="353" t="s">
        <v>290</v>
      </c>
      <c r="C10" s="353">
        <v>1</v>
      </c>
    </row>
    <row r="11" ht="15" customHeight="1">
      <c r="B11" s="353" t="s">
        <v>290</v>
      </c>
      <c r="C11" s="353">
        <v>1</v>
      </c>
    </row>
    <row r="12" ht="15" customHeight="1">
      <c r="B12" s="353" t="s">
        <v>290</v>
      </c>
      <c r="C12" s="353">
        <v>1</v>
      </c>
    </row>
    <row r="13" ht="15" customHeight="1">
      <c r="B13" s="353" t="s">
        <v>290</v>
      </c>
      <c r="C13" s="353">
        <v>1</v>
      </c>
    </row>
    <row r="14" ht="15" customHeight="1">
      <c r="B14" s="353" t="s">
        <v>290</v>
      </c>
      <c r="C14" s="353">
        <v>1</v>
      </c>
    </row>
    <row r="15" ht="15" customHeight="1">
      <c r="B15" s="353" t="s">
        <v>290</v>
      </c>
      <c r="C15" s="353">
        <v>1</v>
      </c>
    </row>
    <row r="16" ht="15" customHeight="1">
      <c r="B16" s="353" t="s">
        <v>290</v>
      </c>
      <c r="C16" s="353">
        <v>1</v>
      </c>
    </row>
    <row r="17" ht="15" customHeight="1">
      <c r="B17" s="353" t="s">
        <v>290</v>
      </c>
      <c r="C17" s="353">
        <v>1</v>
      </c>
    </row>
    <row r="18" ht="15" customHeight="1">
      <c r="B18" s="353" t="s">
        <v>290</v>
      </c>
      <c r="C18" s="353">
        <v>1</v>
      </c>
    </row>
    <row r="19" ht="15" customHeight="1">
      <c r="B19" s="353" t="s">
        <v>290</v>
      </c>
      <c r="C19" s="353">
        <v>1</v>
      </c>
    </row>
    <row r="20" ht="15" customHeight="1">
      <c r="B20" s="353" t="s">
        <v>290</v>
      </c>
      <c r="C20" s="353">
        <v>1</v>
      </c>
    </row>
    <row r="21" ht="15" customHeight="1">
      <c r="B21" s="353" t="s">
        <v>290</v>
      </c>
      <c r="C21" s="353">
        <v>1</v>
      </c>
    </row>
    <row r="22" ht="15" customHeight="1">
      <c r="B22" s="353" t="s">
        <v>290</v>
      </c>
      <c r="C22" s="353">
        <v>1</v>
      </c>
    </row>
    <row r="23" ht="15" customHeight="1">
      <c r="B23" s="353" t="s">
        <v>290</v>
      </c>
      <c r="C23" s="353">
        <v>1</v>
      </c>
    </row>
    <row r="24" ht="15" customHeight="1">
      <c r="B24" s="353" t="s">
        <v>290</v>
      </c>
      <c r="C24" s="353">
        <v>1</v>
      </c>
    </row>
    <row r="25" ht="15" customHeight="1">
      <c r="B25" s="353" t="s">
        <v>290</v>
      </c>
      <c r="C25" s="353">
        <v>1</v>
      </c>
    </row>
    <row r="26" ht="15" customHeight="1">
      <c r="B26" s="353" t="s">
        <v>290</v>
      </c>
      <c r="C26" s="353">
        <v>1</v>
      </c>
    </row>
    <row r="27" ht="15" customHeight="1">
      <c r="B27" s="353" t="s">
        <v>290</v>
      </c>
      <c r="C27" s="353">
        <v>1</v>
      </c>
    </row>
    <row r="28" ht="15" customHeight="1">
      <c r="B28" s="353" t="s">
        <v>290</v>
      </c>
      <c r="C28" s="353">
        <v>1</v>
      </c>
    </row>
    <row r="29" ht="15" customHeight="1">
      <c r="B29" s="353" t="s">
        <v>290</v>
      </c>
      <c r="C29" s="353">
        <v>1</v>
      </c>
    </row>
    <row r="30" ht="15" customHeight="1">
      <c r="B30" s="353" t="s">
        <v>290</v>
      </c>
      <c r="C30" s="353">
        <v>1</v>
      </c>
    </row>
    <row r="31" ht="15" customHeight="1">
      <c r="B31" s="353" t="s">
        <v>290</v>
      </c>
      <c r="C31" s="353">
        <v>1</v>
      </c>
    </row>
    <row r="32" ht="15" customHeight="1">
      <c r="B32" s="353" t="s">
        <v>290</v>
      </c>
      <c r="C32" s="353">
        <v>1</v>
      </c>
    </row>
    <row r="33" ht="15" customHeight="1">
      <c r="B33" s="353" t="s">
        <v>290</v>
      </c>
      <c r="C33" s="353">
        <v>1</v>
      </c>
    </row>
    <row r="34" ht="15" customHeight="1">
      <c r="B34" s="353" t="s">
        <v>290</v>
      </c>
      <c r="C34" s="353">
        <v>1</v>
      </c>
    </row>
    <row r="35" ht="15" customHeight="1">
      <c r="B35" s="353" t="s">
        <v>290</v>
      </c>
      <c r="C35" s="353">
        <v>1</v>
      </c>
    </row>
    <row r="36" ht="15" customHeight="1">
      <c r="B36" s="353" t="s">
        <v>290</v>
      </c>
      <c r="C36" s="353">
        <v>1</v>
      </c>
    </row>
    <row r="37" ht="15" customHeight="1">
      <c r="B37" s="353" t="s">
        <v>290</v>
      </c>
      <c r="C37" s="353">
        <v>1</v>
      </c>
    </row>
    <row r="38" ht="15" customHeight="1">
      <c r="B38" s="353" t="s">
        <v>290</v>
      </c>
      <c r="C38" s="353">
        <v>1</v>
      </c>
    </row>
    <row r="39" ht="15" customHeight="1">
      <c r="B39" s="353" t="s">
        <v>290</v>
      </c>
      <c r="C39" s="353">
        <v>1</v>
      </c>
    </row>
    <row r="40" ht="15" customHeight="1">
      <c r="B40" s="353" t="s">
        <v>290</v>
      </c>
      <c r="C40" s="353">
        <v>1</v>
      </c>
    </row>
    <row r="41" ht="15" customHeight="1">
      <c r="B41" s="353" t="s">
        <v>290</v>
      </c>
      <c r="C41" s="353">
        <v>1</v>
      </c>
    </row>
    <row r="42" ht="15" customHeight="1">
      <c r="B42" s="353" t="s">
        <v>290</v>
      </c>
      <c r="C42" s="353">
        <v>1</v>
      </c>
    </row>
    <row r="43" ht="15" customHeight="1">
      <c r="B43" s="353" t="s">
        <v>290</v>
      </c>
      <c r="C43" s="353">
        <v>1</v>
      </c>
    </row>
    <row r="44" ht="15" customHeight="1">
      <c r="B44" s="353" t="s">
        <v>290</v>
      </c>
      <c r="C44" s="353">
        <v>1</v>
      </c>
    </row>
    <row r="45" ht="15" customHeight="1">
      <c r="B45" s="353" t="s">
        <v>290</v>
      </c>
      <c r="C45" s="353">
        <v>1</v>
      </c>
    </row>
    <row r="46" ht="15" customHeight="1">
      <c r="B46" s="353" t="s">
        <v>290</v>
      </c>
      <c r="C46" s="353">
        <v>1</v>
      </c>
    </row>
    <row r="47" ht="15" customHeight="1">
      <c r="B47" s="353" t="s">
        <v>290</v>
      </c>
      <c r="C47" s="353">
        <v>1</v>
      </c>
    </row>
    <row r="48" ht="15" customHeight="1">
      <c r="B48" s="353" t="s">
        <v>290</v>
      </c>
      <c r="C48" s="353">
        <v>1</v>
      </c>
    </row>
    <row r="49" ht="15" customHeight="1">
      <c r="B49" s="353" t="s">
        <v>290</v>
      </c>
      <c r="C49" s="353">
        <v>1</v>
      </c>
    </row>
    <row r="50" ht="15" customHeight="1">
      <c r="B50" s="353" t="s">
        <v>290</v>
      </c>
      <c r="C50" s="353">
        <v>1</v>
      </c>
    </row>
    <row r="51" ht="15" customHeight="1">
      <c r="B51" s="353" t="s">
        <v>290</v>
      </c>
      <c r="C51" s="353">
        <v>1</v>
      </c>
    </row>
    <row r="52" ht="15" customHeight="1">
      <c r="B52" s="353" t="s">
        <v>290</v>
      </c>
      <c r="C52" s="353">
        <v>1</v>
      </c>
    </row>
    <row r="53" ht="15" customHeight="1">
      <c r="B53" s="353" t="s">
        <v>290</v>
      </c>
      <c r="C53" s="353">
        <v>1</v>
      </c>
    </row>
    <row r="54" ht="15" customHeight="1">
      <c r="B54" s="353" t="s">
        <v>290</v>
      </c>
      <c r="C54" s="353">
        <v>1</v>
      </c>
    </row>
    <row r="55" ht="15" customHeight="1">
      <c r="B55" s="353" t="s">
        <v>290</v>
      </c>
      <c r="C55" s="353">
        <v>1</v>
      </c>
    </row>
    <row r="56" ht="15" customHeight="1">
      <c r="B56" s="353" t="s">
        <v>290</v>
      </c>
      <c r="C56" s="353">
        <v>1</v>
      </c>
    </row>
    <row r="57" ht="15" customHeight="1">
      <c r="B57" s="353" t="s">
        <v>290</v>
      </c>
      <c r="C57" s="353">
        <v>1</v>
      </c>
    </row>
    <row r="58" ht="15" customHeight="1">
      <c r="B58" s="353" t="s">
        <v>290</v>
      </c>
      <c r="C58" s="353">
        <v>1</v>
      </c>
    </row>
    <row r="59" ht="15" customHeight="1">
      <c r="B59" s="353" t="s">
        <v>290</v>
      </c>
      <c r="C59" s="353">
        <v>1</v>
      </c>
    </row>
    <row r="60" ht="15" customHeight="1">
      <c r="B60" s="353" t="s">
        <v>290</v>
      </c>
      <c r="C60" s="353">
        <v>1</v>
      </c>
    </row>
    <row r="61" ht="15" customHeight="1">
      <c r="B61" s="353" t="s">
        <v>290</v>
      </c>
      <c r="C61" s="353">
        <v>1</v>
      </c>
    </row>
    <row r="62" ht="15" customHeight="1">
      <c r="B62" s="353" t="s">
        <v>290</v>
      </c>
      <c r="C62" s="353">
        <v>1</v>
      </c>
    </row>
    <row r="63" ht="15" customHeight="1">
      <c r="B63" s="353" t="s">
        <v>290</v>
      </c>
      <c r="C63" s="353">
        <v>1</v>
      </c>
    </row>
    <row r="64" ht="15" customHeight="1">
      <c r="B64" s="353" t="s">
        <v>290</v>
      </c>
      <c r="C64" s="353">
        <v>1</v>
      </c>
    </row>
    <row r="65" ht="15" customHeight="1">
      <c r="B65" s="353" t="s">
        <v>290</v>
      </c>
      <c r="C65" s="353">
        <v>1</v>
      </c>
    </row>
    <row r="66" ht="15" customHeight="1">
      <c r="B66" s="353" t="s">
        <v>290</v>
      </c>
      <c r="C66" s="353">
        <v>1</v>
      </c>
    </row>
    <row r="67" ht="15" customHeight="1">
      <c r="B67" s="353" t="s">
        <v>290</v>
      </c>
      <c r="C67" s="353">
        <v>1</v>
      </c>
    </row>
    <row r="68" ht="15" customHeight="1">
      <c r="B68" s="353" t="s">
        <v>290</v>
      </c>
      <c r="C68" s="353">
        <v>1</v>
      </c>
    </row>
    <row r="69" ht="15" customHeight="1">
      <c r="B69" s="353" t="s">
        <v>290</v>
      </c>
      <c r="C69" s="353">
        <v>1</v>
      </c>
    </row>
    <row r="70" ht="15" customHeight="1">
      <c r="B70" s="353" t="s">
        <v>290</v>
      </c>
      <c r="C70" s="353">
        <v>1</v>
      </c>
    </row>
    <row r="71" ht="15" customHeight="1">
      <c r="B71" s="353" t="s">
        <v>290</v>
      </c>
      <c r="C71" s="353">
        <v>1</v>
      </c>
    </row>
    <row r="72" ht="15" customHeight="1">
      <c r="B72" s="353" t="s">
        <v>290</v>
      </c>
      <c r="C72" s="353">
        <v>1</v>
      </c>
    </row>
    <row r="73" ht="15" customHeight="1">
      <c r="B73" s="353" t="s">
        <v>290</v>
      </c>
      <c r="C73" s="353">
        <v>1</v>
      </c>
    </row>
    <row r="74" ht="15" customHeight="1">
      <c r="B74" s="353" t="s">
        <v>290</v>
      </c>
      <c r="C74" s="353">
        <v>1</v>
      </c>
    </row>
    <row r="75" ht="15" customHeight="1">
      <c r="B75" s="353" t="s">
        <v>290</v>
      </c>
      <c r="C75" s="353">
        <v>1</v>
      </c>
    </row>
    <row r="76" ht="15" customHeight="1">
      <c r="B76" s="353" t="s">
        <v>290</v>
      </c>
      <c r="C76" s="353">
        <v>1</v>
      </c>
    </row>
    <row r="77" ht="15" customHeight="1">
      <c r="B77" s="353" t="s">
        <v>290</v>
      </c>
      <c r="C77" s="353">
        <v>1</v>
      </c>
    </row>
    <row r="78" ht="15" customHeight="1">
      <c r="B78" s="353" t="s">
        <v>290</v>
      </c>
      <c r="C78" s="353">
        <v>1</v>
      </c>
    </row>
    <row r="79" ht="15" customHeight="1">
      <c r="B79" s="353" t="s">
        <v>290</v>
      </c>
      <c r="C79" s="353">
        <v>1</v>
      </c>
    </row>
    <row r="80" ht="15" customHeight="1">
      <c r="B80" s="353" t="s">
        <v>290</v>
      </c>
      <c r="C80" s="353">
        <v>1</v>
      </c>
    </row>
    <row r="81" ht="15" customHeight="1">
      <c r="B81" s="353" t="s">
        <v>290</v>
      </c>
      <c r="C81" s="353">
        <v>1</v>
      </c>
    </row>
    <row r="82" ht="15" customHeight="1">
      <c r="B82" s="353" t="s">
        <v>290</v>
      </c>
      <c r="C82" s="353">
        <v>1</v>
      </c>
    </row>
    <row r="83" ht="15" customHeight="1">
      <c r="B83" s="353" t="s">
        <v>290</v>
      </c>
      <c r="C83" s="353">
        <v>1</v>
      </c>
    </row>
    <row r="84" ht="15" customHeight="1">
      <c r="B84" s="353" t="s">
        <v>290</v>
      </c>
      <c r="C84" s="353">
        <v>1</v>
      </c>
    </row>
    <row r="85" ht="15" customHeight="1">
      <c r="B85" s="353" t="s">
        <v>290</v>
      </c>
      <c r="C85" s="353">
        <v>1</v>
      </c>
    </row>
    <row r="86" ht="15" customHeight="1">
      <c r="B86" s="353" t="s">
        <v>290</v>
      </c>
      <c r="C86" s="353">
        <v>1</v>
      </c>
    </row>
    <row r="87" ht="15" customHeight="1">
      <c r="B87" s="353" t="s">
        <v>290</v>
      </c>
      <c r="C87" s="353">
        <v>1</v>
      </c>
    </row>
    <row r="88" ht="15" customHeight="1">
      <c r="B88" s="353" t="s">
        <v>290</v>
      </c>
      <c r="C88" s="353">
        <v>1</v>
      </c>
    </row>
    <row r="89" ht="15" customHeight="1">
      <c r="B89" s="353" t="s">
        <v>290</v>
      </c>
      <c r="C89" s="353">
        <v>1</v>
      </c>
    </row>
    <row r="90" ht="15" customHeight="1">
      <c r="B90" s="353" t="s">
        <v>290</v>
      </c>
      <c r="C90" s="353">
        <v>1</v>
      </c>
    </row>
    <row r="91" ht="15" customHeight="1">
      <c r="B91" s="353" t="s">
        <v>290</v>
      </c>
      <c r="C91" s="353">
        <v>1</v>
      </c>
    </row>
    <row r="92" ht="15" customHeight="1">
      <c r="B92" s="353" t="s">
        <v>290</v>
      </c>
      <c r="C92" s="353">
        <v>1</v>
      </c>
    </row>
    <row r="93" ht="15" customHeight="1">
      <c r="B93" s="353" t="s">
        <v>290</v>
      </c>
      <c r="C93" s="353">
        <v>1</v>
      </c>
    </row>
    <row r="94" ht="15" customHeight="1">
      <c r="B94" s="353" t="s">
        <v>290</v>
      </c>
      <c r="C94" s="353">
        <v>1</v>
      </c>
    </row>
    <row r="95" ht="15" customHeight="1">
      <c r="B95" s="353" t="s">
        <v>290</v>
      </c>
      <c r="C95" s="353">
        <v>1</v>
      </c>
    </row>
    <row r="96" ht="15" customHeight="1">
      <c r="B96" s="353" t="s">
        <v>290</v>
      </c>
      <c r="C96" s="353">
        <v>1</v>
      </c>
    </row>
    <row r="97" ht="15" customHeight="1">
      <c r="B97" s="353" t="s">
        <v>290</v>
      </c>
      <c r="C97" s="353">
        <v>1</v>
      </c>
    </row>
    <row r="98" ht="15" customHeight="1">
      <c r="B98" s="353" t="s">
        <v>290</v>
      </c>
      <c r="C98" s="353">
        <v>1</v>
      </c>
    </row>
    <row r="99" ht="15" customHeight="1">
      <c r="B99" s="353" t="s">
        <v>290</v>
      </c>
      <c r="C99" s="353">
        <v>1</v>
      </c>
    </row>
    <row r="100" ht="15" customHeight="1">
      <c r="B100" s="353" t="s">
        <v>290</v>
      </c>
      <c r="C100" s="353">
        <v>1</v>
      </c>
    </row>
    <row r="101" ht="15" customHeight="1">
      <c r="B101" s="353" t="s">
        <v>290</v>
      </c>
      <c r="C101" s="353">
        <v>1</v>
      </c>
    </row>
    <row r="102" ht="15" customHeight="1">
      <c r="B102" s="353" t="s">
        <v>290</v>
      </c>
      <c r="C102" s="353">
        <v>1</v>
      </c>
    </row>
    <row r="103" ht="15" customHeight="1">
      <c r="B103" s="353" t="s">
        <v>290</v>
      </c>
      <c r="C103" s="353">
        <v>1</v>
      </c>
    </row>
    <row r="104" ht="15" customHeight="1">
      <c r="B104" s="353" t="s">
        <v>290</v>
      </c>
      <c r="C104" s="353">
        <v>1</v>
      </c>
    </row>
    <row r="105" ht="15" customHeight="1">
      <c r="B105" s="353" t="s">
        <v>290</v>
      </c>
      <c r="C105" s="353">
        <v>1</v>
      </c>
    </row>
    <row r="106" ht="15" customHeight="1">
      <c r="B106" s="353" t="s">
        <v>290</v>
      </c>
      <c r="C106" s="353">
        <v>1</v>
      </c>
    </row>
    <row r="107" ht="15" customHeight="1">
      <c r="B107" s="353" t="s">
        <v>290</v>
      </c>
      <c r="C107" s="353">
        <v>1</v>
      </c>
    </row>
    <row r="108" ht="15" customHeight="1">
      <c r="B108" s="353" t="s">
        <v>290</v>
      </c>
      <c r="C108" s="353">
        <v>1</v>
      </c>
    </row>
    <row r="109" ht="15" customHeight="1">
      <c r="B109" s="353" t="s">
        <v>290</v>
      </c>
      <c r="C109" s="353">
        <v>1</v>
      </c>
    </row>
    <row r="110" ht="15" customHeight="1">
      <c r="B110" s="353" t="s">
        <v>290</v>
      </c>
      <c r="C110" s="353">
        <v>1</v>
      </c>
    </row>
    <row r="111" ht="15" customHeight="1">
      <c r="B111" s="353" t="s">
        <v>290</v>
      </c>
      <c r="C111" s="353">
        <v>1</v>
      </c>
    </row>
    <row r="112" ht="15" customHeight="1">
      <c r="B112" s="353" t="s">
        <v>290</v>
      </c>
      <c r="C112" s="353">
        <v>1</v>
      </c>
    </row>
    <row r="113" ht="15" customHeight="1">
      <c r="B113" s="353" t="s">
        <v>290</v>
      </c>
      <c r="C113" s="353">
        <v>1</v>
      </c>
    </row>
    <row r="114" ht="15" customHeight="1">
      <c r="B114" s="353" t="s">
        <v>290</v>
      </c>
      <c r="C114" s="353">
        <v>1</v>
      </c>
    </row>
    <row r="115" ht="15" customHeight="1">
      <c r="B115" s="353" t="s">
        <v>290</v>
      </c>
      <c r="C115" s="353">
        <v>1</v>
      </c>
    </row>
    <row r="116" ht="15" customHeight="1">
      <c r="B116" s="353" t="s">
        <v>290</v>
      </c>
      <c r="C116" s="353">
        <v>1</v>
      </c>
    </row>
    <row r="117" ht="15" customHeight="1">
      <c r="B117" s="353" t="s">
        <v>290</v>
      </c>
      <c r="C117" s="353">
        <v>1</v>
      </c>
    </row>
    <row r="118" ht="15" customHeight="1">
      <c r="B118" s="353" t="s">
        <v>290</v>
      </c>
      <c r="C118" s="353">
        <v>1</v>
      </c>
    </row>
    <row r="119" ht="15" customHeight="1">
      <c r="B119" s="353" t="s">
        <v>290</v>
      </c>
      <c r="C119" s="353">
        <v>1</v>
      </c>
    </row>
    <row r="120" ht="15" customHeight="1">
      <c r="B120" s="353" t="s">
        <v>290</v>
      </c>
      <c r="C120" s="353">
        <v>1</v>
      </c>
    </row>
    <row r="121" ht="15" customHeight="1">
      <c r="B121" s="353" t="s">
        <v>290</v>
      </c>
      <c r="C121" s="353">
        <v>1</v>
      </c>
    </row>
    <row r="122" ht="15" customHeight="1">
      <c r="B122" s="353" t="s">
        <v>290</v>
      </c>
      <c r="C122" s="353">
        <v>1</v>
      </c>
    </row>
    <row r="123" ht="15" customHeight="1">
      <c r="B123" s="353" t="s">
        <v>290</v>
      </c>
      <c r="C123" s="353">
        <v>1</v>
      </c>
    </row>
    <row r="124" ht="15" customHeight="1">
      <c r="B124" s="353" t="s">
        <v>290</v>
      </c>
      <c r="C124" s="353">
        <v>1</v>
      </c>
    </row>
    <row r="125" ht="15" customHeight="1">
      <c r="B125" s="353" t="s">
        <v>290</v>
      </c>
      <c r="C125" s="353">
        <v>1</v>
      </c>
    </row>
    <row r="126" ht="15" customHeight="1">
      <c r="B126" s="353" t="s">
        <v>290</v>
      </c>
      <c r="C126" s="353">
        <v>1</v>
      </c>
    </row>
    <row r="127" ht="15" customHeight="1">
      <c r="B127" s="353" t="s">
        <v>290</v>
      </c>
      <c r="C127" s="353">
        <v>1</v>
      </c>
    </row>
    <row r="128" ht="15" customHeight="1">
      <c r="B128" s="353" t="s">
        <v>290</v>
      </c>
      <c r="C128" s="353">
        <v>1</v>
      </c>
    </row>
    <row r="129" ht="15" customHeight="1">
      <c r="B129" s="353" t="s">
        <v>290</v>
      </c>
      <c r="C129" s="353">
        <v>1</v>
      </c>
    </row>
    <row r="130" ht="15" customHeight="1">
      <c r="B130" s="353" t="s">
        <v>290</v>
      </c>
      <c r="C130" s="353">
        <v>1</v>
      </c>
    </row>
    <row r="131" ht="15" customHeight="1">
      <c r="B131" s="353" t="s">
        <v>290</v>
      </c>
      <c r="C131" s="353">
        <v>1</v>
      </c>
    </row>
    <row r="132" ht="15" customHeight="1">
      <c r="B132" s="353" t="s">
        <v>290</v>
      </c>
      <c r="C132" s="353">
        <v>1</v>
      </c>
    </row>
    <row r="133" ht="15" customHeight="1">
      <c r="B133" s="353" t="s">
        <v>290</v>
      </c>
      <c r="C133" s="353">
        <v>1</v>
      </c>
    </row>
    <row r="134" ht="15" customHeight="1">
      <c r="B134" s="353" t="s">
        <v>290</v>
      </c>
      <c r="C134" s="353">
        <v>1</v>
      </c>
    </row>
    <row r="135" ht="15" customHeight="1">
      <c r="B135" s="353" t="s">
        <v>290</v>
      </c>
      <c r="C135" s="353">
        <v>1</v>
      </c>
    </row>
    <row r="136" ht="15" customHeight="1">
      <c r="B136" s="353" t="s">
        <v>290</v>
      </c>
      <c r="C136" s="353">
        <v>1</v>
      </c>
    </row>
    <row r="137" ht="15" customHeight="1">
      <c r="B137" s="353" t="s">
        <v>290</v>
      </c>
      <c r="C137" s="353">
        <v>1</v>
      </c>
    </row>
    <row r="138" ht="15" customHeight="1">
      <c r="B138" s="353" t="s">
        <v>290</v>
      </c>
      <c r="C138" s="353">
        <v>1</v>
      </c>
    </row>
    <row r="139" ht="15" customHeight="1">
      <c r="B139" s="353" t="s">
        <v>290</v>
      </c>
      <c r="C139" s="353">
        <v>1</v>
      </c>
    </row>
    <row r="140" ht="15" customHeight="1">
      <c r="B140" s="353" t="s">
        <v>290</v>
      </c>
      <c r="C140" s="353">
        <v>1</v>
      </c>
    </row>
    <row r="141" ht="15" customHeight="1">
      <c r="B141" s="353" t="s">
        <v>290</v>
      </c>
      <c r="C141" s="353">
        <v>1</v>
      </c>
    </row>
    <row r="142" ht="15" customHeight="1">
      <c r="B142" s="353" t="s">
        <v>290</v>
      </c>
      <c r="C142" s="353">
        <v>1</v>
      </c>
    </row>
    <row r="143" ht="15" customHeight="1">
      <c r="B143" s="353" t="s">
        <v>290</v>
      </c>
      <c r="C143" s="353">
        <v>1</v>
      </c>
    </row>
    <row r="144" ht="15" customHeight="1">
      <c r="B144" s="353" t="s">
        <v>290</v>
      </c>
      <c r="C144" s="353">
        <v>1</v>
      </c>
    </row>
    <row r="145" ht="15" customHeight="1">
      <c r="B145" s="353" t="s">
        <v>290</v>
      </c>
      <c r="C145" s="353">
        <v>1</v>
      </c>
    </row>
    <row r="146" ht="15" customHeight="1">
      <c r="B146" s="353" t="s">
        <v>290</v>
      </c>
      <c r="C146" s="353">
        <v>1</v>
      </c>
    </row>
    <row r="147" ht="15" customHeight="1">
      <c r="B147" s="353" t="s">
        <v>290</v>
      </c>
      <c r="C147" s="353">
        <v>1</v>
      </c>
    </row>
    <row r="148" ht="15" customHeight="1">
      <c r="B148" s="353" t="s">
        <v>290</v>
      </c>
      <c r="C148" s="353">
        <v>1</v>
      </c>
    </row>
    <row r="149" ht="15" customHeight="1">
      <c r="B149" s="353" t="s">
        <v>290</v>
      </c>
      <c r="C149" s="353">
        <v>1</v>
      </c>
    </row>
    <row r="150" ht="15" customHeight="1">
      <c r="B150" s="353" t="s">
        <v>290</v>
      </c>
      <c r="C150" s="353">
        <v>1</v>
      </c>
    </row>
    <row r="151" ht="15" customHeight="1">
      <c r="B151" s="353" t="s">
        <v>290</v>
      </c>
      <c r="C151" s="353">
        <v>1</v>
      </c>
    </row>
    <row r="152" ht="15" customHeight="1">
      <c r="B152" s="353" t="s">
        <v>290</v>
      </c>
      <c r="C152" s="353">
        <v>1</v>
      </c>
    </row>
    <row r="153" ht="15" customHeight="1">
      <c r="B153" s="353" t="s">
        <v>290</v>
      </c>
      <c r="C153" s="353">
        <v>1</v>
      </c>
    </row>
    <row r="154" ht="15" customHeight="1">
      <c r="B154" s="353" t="s">
        <v>290</v>
      </c>
      <c r="C154" s="353">
        <v>1</v>
      </c>
    </row>
    <row r="155" ht="15" customHeight="1">
      <c r="B155" s="353" t="s">
        <v>290</v>
      </c>
      <c r="C155" s="353">
        <v>1</v>
      </c>
    </row>
    <row r="156" ht="15" customHeight="1">
      <c r="B156" s="353" t="s">
        <v>290</v>
      </c>
      <c r="C156" s="353">
        <v>1</v>
      </c>
    </row>
    <row r="157" ht="15" customHeight="1">
      <c r="B157" s="353" t="s">
        <v>290</v>
      </c>
      <c r="C157" s="353">
        <v>1</v>
      </c>
    </row>
    <row r="158" ht="15" customHeight="1">
      <c r="B158" s="353" t="s">
        <v>290</v>
      </c>
      <c r="C158" s="353">
        <v>1</v>
      </c>
    </row>
    <row r="159" ht="15" customHeight="1">
      <c r="B159" s="353" t="s">
        <v>290</v>
      </c>
      <c r="C159" s="353">
        <v>1</v>
      </c>
    </row>
    <row r="160" ht="15" customHeight="1">
      <c r="B160" s="353" t="s">
        <v>290</v>
      </c>
      <c r="C160" s="353">
        <v>1</v>
      </c>
    </row>
    <row r="161" ht="15" customHeight="1">
      <c r="B161" s="353" t="s">
        <v>290</v>
      </c>
      <c r="C161" s="353">
        <v>1</v>
      </c>
    </row>
    <row r="162" ht="15" customHeight="1">
      <c r="B162" s="353" t="s">
        <v>290</v>
      </c>
      <c r="C162" s="353">
        <v>1</v>
      </c>
    </row>
    <row r="163" ht="15" customHeight="1">
      <c r="B163" s="353" t="s">
        <v>290</v>
      </c>
      <c r="C163" s="353">
        <v>1</v>
      </c>
    </row>
    <row r="164" ht="15" customHeight="1">
      <c r="B164" s="353" t="s">
        <v>290</v>
      </c>
      <c r="C164" s="353">
        <v>1</v>
      </c>
    </row>
    <row r="165" ht="15" customHeight="1">
      <c r="B165" s="353" t="s">
        <v>290</v>
      </c>
      <c r="C165" s="353">
        <v>1</v>
      </c>
    </row>
    <row r="166" ht="15" customHeight="1">
      <c r="B166" s="353" t="s">
        <v>290</v>
      </c>
      <c r="C166" s="353">
        <v>1</v>
      </c>
    </row>
    <row r="167" ht="15" customHeight="1">
      <c r="B167" s="353" t="s">
        <v>290</v>
      </c>
      <c r="C167" s="353">
        <v>1</v>
      </c>
    </row>
    <row r="168" ht="15" customHeight="1">
      <c r="B168" s="353" t="s">
        <v>290</v>
      </c>
      <c r="C168" s="353">
        <v>1</v>
      </c>
    </row>
    <row r="169" ht="15" customHeight="1">
      <c r="B169" s="353" t="s">
        <v>290</v>
      </c>
      <c r="C169" s="353">
        <v>1</v>
      </c>
    </row>
    <row r="170" ht="15" customHeight="1">
      <c r="B170" s="353" t="s">
        <v>290</v>
      </c>
      <c r="C170" s="353">
        <v>1</v>
      </c>
    </row>
    <row r="171" ht="15" customHeight="1">
      <c r="B171" s="353" t="s">
        <v>290</v>
      </c>
      <c r="C171" s="353">
        <v>1</v>
      </c>
    </row>
    <row r="172" ht="15" customHeight="1">
      <c r="B172" s="353" t="s">
        <v>290</v>
      </c>
      <c r="C172" s="353">
        <v>1</v>
      </c>
    </row>
    <row r="173" ht="15" customHeight="1">
      <c r="B173" s="353" t="s">
        <v>290</v>
      </c>
      <c r="C173" s="353">
        <v>1</v>
      </c>
    </row>
    <row r="174" ht="15" customHeight="1">
      <c r="B174" s="353" t="s">
        <v>290</v>
      </c>
      <c r="C174" s="353">
        <v>1</v>
      </c>
    </row>
    <row r="175" ht="15" customHeight="1">
      <c r="B175" s="353" t="s">
        <v>290</v>
      </c>
      <c r="C175" s="353">
        <v>1</v>
      </c>
    </row>
    <row r="176" ht="15" customHeight="1">
      <c r="B176" s="353" t="s">
        <v>290</v>
      </c>
      <c r="C176" s="353">
        <v>1</v>
      </c>
    </row>
    <row r="177" ht="15" customHeight="1">
      <c r="B177" s="353" t="s">
        <v>290</v>
      </c>
      <c r="C177" s="353">
        <v>1</v>
      </c>
    </row>
    <row r="178" ht="15" customHeight="1">
      <c r="B178" s="353" t="s">
        <v>290</v>
      </c>
      <c r="C178" s="353">
        <v>1</v>
      </c>
    </row>
    <row r="179" ht="15" customHeight="1">
      <c r="B179" s="353" t="s">
        <v>290</v>
      </c>
      <c r="C179" s="353">
        <v>1</v>
      </c>
    </row>
    <row r="180" ht="15" customHeight="1">
      <c r="B180" s="353" t="s">
        <v>290</v>
      </c>
      <c r="C180" s="353">
        <v>1</v>
      </c>
    </row>
    <row r="181" ht="15" customHeight="1">
      <c r="B181" s="353" t="s">
        <v>290</v>
      </c>
      <c r="C181" s="353">
        <v>1</v>
      </c>
    </row>
    <row r="182" ht="15" customHeight="1">
      <c r="B182" s="353" t="s">
        <v>290</v>
      </c>
      <c r="C182" s="353">
        <v>1</v>
      </c>
    </row>
    <row r="183" ht="15" customHeight="1">
      <c r="B183" s="353" t="s">
        <v>290</v>
      </c>
      <c r="C183" s="353">
        <v>1</v>
      </c>
    </row>
    <row r="184" ht="15" customHeight="1">
      <c r="B184" s="353" t="s">
        <v>290</v>
      </c>
      <c r="C184" s="353">
        <v>1</v>
      </c>
    </row>
    <row r="185" ht="15" customHeight="1">
      <c r="B185" s="353" t="s">
        <v>290</v>
      </c>
      <c r="C185" s="353">
        <v>1</v>
      </c>
    </row>
    <row r="186" ht="15" customHeight="1">
      <c r="B186" s="353" t="s">
        <v>290</v>
      </c>
      <c r="C186" s="353">
        <v>1</v>
      </c>
    </row>
    <row r="187" ht="15" customHeight="1">
      <c r="B187" s="353" t="s">
        <v>290</v>
      </c>
      <c r="C187" s="353">
        <v>1</v>
      </c>
    </row>
    <row r="188" ht="15" customHeight="1">
      <c r="B188" s="353" t="s">
        <v>290</v>
      </c>
      <c r="C188" s="353">
        <v>1</v>
      </c>
    </row>
    <row r="189" ht="15" customHeight="1">
      <c r="B189" s="353" t="s">
        <v>290</v>
      </c>
      <c r="C189" s="353">
        <v>1</v>
      </c>
    </row>
    <row r="190" ht="15" customHeight="1">
      <c r="B190" s="353" t="s">
        <v>290</v>
      </c>
      <c r="C190" s="353">
        <v>1</v>
      </c>
    </row>
    <row r="191" ht="15" customHeight="1">
      <c r="B191" s="353" t="s">
        <v>290</v>
      </c>
      <c r="C191" s="353">
        <v>1</v>
      </c>
    </row>
    <row r="192" ht="15" customHeight="1">
      <c r="B192" s="353" t="s">
        <v>290</v>
      </c>
      <c r="C192" s="353">
        <v>1</v>
      </c>
    </row>
    <row r="193" ht="15" customHeight="1">
      <c r="B193" s="353" t="s">
        <v>290</v>
      </c>
      <c r="C193" s="353">
        <v>1</v>
      </c>
    </row>
    <row r="194" ht="15" customHeight="1">
      <c r="B194" s="353" t="s">
        <v>290</v>
      </c>
      <c r="C194" s="353">
        <v>1</v>
      </c>
    </row>
    <row r="195" ht="15" customHeight="1">
      <c r="B195" s="353" t="s">
        <v>290</v>
      </c>
      <c r="C195" s="353">
        <v>1</v>
      </c>
    </row>
    <row r="196" ht="15" customHeight="1">
      <c r="B196" s="353" t="s">
        <v>290</v>
      </c>
      <c r="C196" s="353">
        <v>1</v>
      </c>
    </row>
    <row r="197" ht="15" customHeight="1">
      <c r="B197" s="353" t="s">
        <v>290</v>
      </c>
      <c r="C197" s="353">
        <v>1</v>
      </c>
    </row>
    <row r="198" ht="15" customHeight="1">
      <c r="B198" s="353" t="s">
        <v>290</v>
      </c>
      <c r="C198" s="353">
        <v>1</v>
      </c>
    </row>
    <row r="199" ht="15" customHeight="1">
      <c r="B199" s="353" t="s">
        <v>290</v>
      </c>
      <c r="C199" s="353">
        <v>1</v>
      </c>
    </row>
    <row r="200" ht="15" customHeight="1">
      <c r="B200" s="353" t="s">
        <v>290</v>
      </c>
      <c r="C200" s="353">
        <v>1</v>
      </c>
    </row>
    <row r="201" ht="15" customHeight="1">
      <c r="B201" s="353" t="s">
        <v>290</v>
      </c>
      <c r="C201" s="353">
        <v>1</v>
      </c>
    </row>
    <row r="202" ht="15" customHeight="1">
      <c r="B202" s="353" t="s">
        <v>290</v>
      </c>
      <c r="C202" s="353">
        <v>1</v>
      </c>
    </row>
    <row r="203" ht="15" customHeight="1">
      <c r="B203" s="353" t="s">
        <v>290</v>
      </c>
      <c r="C203" s="353">
        <v>1</v>
      </c>
    </row>
    <row r="204" ht="15" customHeight="1">
      <c r="B204" s="353" t="s">
        <v>290</v>
      </c>
      <c r="C204" s="353">
        <v>1</v>
      </c>
    </row>
    <row r="205" ht="15" customHeight="1">
      <c r="B205" s="353" t="s">
        <v>290</v>
      </c>
      <c r="C205" s="353">
        <v>1</v>
      </c>
    </row>
    <row r="206" ht="15" customHeight="1">
      <c r="B206" s="353" t="s">
        <v>290</v>
      </c>
      <c r="C206" s="353">
        <v>1</v>
      </c>
    </row>
    <row r="207" ht="15" customHeight="1">
      <c r="B207" s="353" t="s">
        <v>290</v>
      </c>
      <c r="C207" s="353">
        <v>1</v>
      </c>
    </row>
    <row r="208" ht="15" customHeight="1">
      <c r="B208" s="353" t="s">
        <v>290</v>
      </c>
      <c r="C208" s="353">
        <v>1</v>
      </c>
    </row>
    <row r="209" ht="15" customHeight="1">
      <c r="B209" s="353" t="s">
        <v>290</v>
      </c>
      <c r="C209" s="353">
        <v>1</v>
      </c>
    </row>
    <row r="210" ht="15" customHeight="1">
      <c r="B210" s="353" t="s">
        <v>290</v>
      </c>
      <c r="C210" s="353">
        <v>1</v>
      </c>
    </row>
    <row r="211" ht="15" customHeight="1">
      <c r="B211" s="353" t="s">
        <v>290</v>
      </c>
      <c r="C211" s="353">
        <v>1</v>
      </c>
    </row>
    <row r="212" ht="15" customHeight="1">
      <c r="B212" s="353" t="s">
        <v>290</v>
      </c>
      <c r="C212" s="353">
        <v>1</v>
      </c>
    </row>
    <row r="213" ht="15" customHeight="1">
      <c r="B213" s="353" t="s">
        <v>290</v>
      </c>
      <c r="C213" s="353">
        <v>1</v>
      </c>
    </row>
    <row r="214" ht="15" customHeight="1">
      <c r="B214" s="353" t="s">
        <v>290</v>
      </c>
      <c r="C214" s="353">
        <v>1</v>
      </c>
    </row>
    <row r="215" ht="15" customHeight="1">
      <c r="B215" s="353" t="s">
        <v>290</v>
      </c>
      <c r="C215" s="353">
        <v>1</v>
      </c>
    </row>
    <row r="216" ht="15" customHeight="1">
      <c r="B216" s="353" t="s">
        <v>290</v>
      </c>
      <c r="C216" s="353">
        <v>1</v>
      </c>
    </row>
    <row r="217" ht="15" customHeight="1">
      <c r="B217" s="353" t="s">
        <v>290</v>
      </c>
      <c r="C217" s="353">
        <v>1</v>
      </c>
    </row>
    <row r="218" ht="15" customHeight="1">
      <c r="B218" s="353" t="s">
        <v>290</v>
      </c>
      <c r="C218" s="353">
        <v>1</v>
      </c>
    </row>
    <row r="219" ht="15" customHeight="1">
      <c r="B219" s="353" t="s">
        <v>290</v>
      </c>
      <c r="C219" s="353">
        <v>1</v>
      </c>
    </row>
    <row r="220" ht="15" customHeight="1">
      <c r="B220" s="353" t="s">
        <v>290</v>
      </c>
      <c r="C220" s="353">
        <v>1</v>
      </c>
    </row>
    <row r="221" ht="15" customHeight="1">
      <c r="B221" s="353" t="s">
        <v>290</v>
      </c>
      <c r="C221" s="353">
        <v>1</v>
      </c>
    </row>
    <row r="222" ht="15" customHeight="1">
      <c r="B222" s="353" t="s">
        <v>290</v>
      </c>
      <c r="C222" s="353">
        <v>1</v>
      </c>
    </row>
    <row r="223" ht="15" customHeight="1">
      <c r="B223" s="353" t="s">
        <v>290</v>
      </c>
      <c r="C223" s="353">
        <v>1</v>
      </c>
    </row>
    <row r="224" ht="15" customHeight="1">
      <c r="B224" s="353" t="s">
        <v>290</v>
      </c>
      <c r="C224" s="353">
        <v>1</v>
      </c>
    </row>
    <row r="225" ht="15" customHeight="1">
      <c r="B225" s="353" t="s">
        <v>290</v>
      </c>
      <c r="C225" s="353">
        <v>1</v>
      </c>
    </row>
    <row r="226" ht="15" customHeight="1">
      <c r="B226" s="353" t="s">
        <v>290</v>
      </c>
      <c r="C226" s="353">
        <v>1</v>
      </c>
    </row>
    <row r="227" ht="15" customHeight="1">
      <c r="B227" s="353" t="s">
        <v>290</v>
      </c>
      <c r="C227" s="353">
        <v>1</v>
      </c>
    </row>
    <row r="228" ht="15" customHeight="1">
      <c r="B228" s="353" t="s">
        <v>290</v>
      </c>
      <c r="C228" s="353">
        <v>1</v>
      </c>
    </row>
    <row r="229" ht="15" customHeight="1">
      <c r="B229" s="353" t="s">
        <v>290</v>
      </c>
      <c r="C229" s="353">
        <v>1</v>
      </c>
    </row>
    <row r="230" ht="15" customHeight="1">
      <c r="B230" s="353" t="s">
        <v>290</v>
      </c>
      <c r="C230" s="353">
        <v>1</v>
      </c>
    </row>
    <row r="231" ht="15" customHeight="1">
      <c r="B231" s="353" t="s">
        <v>290</v>
      </c>
      <c r="C231" s="353">
        <v>1</v>
      </c>
    </row>
    <row r="232" ht="15" customHeight="1">
      <c r="B232" s="353" t="s">
        <v>290</v>
      </c>
      <c r="C232" s="353">
        <v>1</v>
      </c>
    </row>
    <row r="233" ht="15" customHeight="1">
      <c r="B233" s="353" t="s">
        <v>290</v>
      </c>
      <c r="C233" s="353">
        <v>1</v>
      </c>
    </row>
    <row r="234" ht="15" customHeight="1">
      <c r="B234" s="353" t="s">
        <v>290</v>
      </c>
      <c r="C234" s="353">
        <v>1</v>
      </c>
    </row>
    <row r="235" ht="15" customHeight="1">
      <c r="B235" s="353" t="s">
        <v>290</v>
      </c>
      <c r="C235" s="353">
        <v>1</v>
      </c>
    </row>
    <row r="236" ht="15" customHeight="1">
      <c r="B236" s="353" t="s">
        <v>290</v>
      </c>
      <c r="C236" s="353">
        <v>1</v>
      </c>
    </row>
    <row r="237" ht="15" customHeight="1">
      <c r="B237" s="353" t="s">
        <v>290</v>
      </c>
      <c r="C237" s="353">
        <v>1</v>
      </c>
    </row>
    <row r="238" ht="15" customHeight="1">
      <c r="B238" s="353" t="s">
        <v>290</v>
      </c>
      <c r="C238" s="353">
        <v>1</v>
      </c>
    </row>
    <row r="239" ht="15" customHeight="1">
      <c r="B239" s="353" t="s">
        <v>290</v>
      </c>
      <c r="C239" s="353">
        <v>1</v>
      </c>
    </row>
    <row r="240" ht="15" customHeight="1">
      <c r="B240" s="353" t="s">
        <v>290</v>
      </c>
      <c r="C240" s="353">
        <v>1</v>
      </c>
    </row>
    <row r="241" ht="15" customHeight="1">
      <c r="B241" s="353" t="s">
        <v>290</v>
      </c>
      <c r="C241" s="353">
        <v>1</v>
      </c>
    </row>
    <row r="242" ht="15" customHeight="1">
      <c r="B242" s="353" t="s">
        <v>290</v>
      </c>
      <c r="C242" s="353">
        <v>1</v>
      </c>
    </row>
    <row r="243" ht="15" customHeight="1">
      <c r="B243" s="353" t="s">
        <v>290</v>
      </c>
      <c r="C243" s="353">
        <v>1</v>
      </c>
    </row>
    <row r="244" ht="15" customHeight="1">
      <c r="B244" s="353" t="s">
        <v>290</v>
      </c>
      <c r="C244" s="353">
        <v>1</v>
      </c>
    </row>
    <row r="245" ht="15" customHeight="1">
      <c r="B245" s="353" t="s">
        <v>290</v>
      </c>
      <c r="C245" s="353">
        <v>1</v>
      </c>
    </row>
    <row r="246" ht="15" customHeight="1">
      <c r="B246" s="353" t="s">
        <v>290</v>
      </c>
      <c r="C246" s="353">
        <v>1</v>
      </c>
    </row>
    <row r="247" ht="15" customHeight="1">
      <c r="B247" s="353" t="s">
        <v>290</v>
      </c>
      <c r="C247" s="353">
        <v>1</v>
      </c>
    </row>
    <row r="248" ht="15" customHeight="1">
      <c r="B248" s="353" t="s">
        <v>290</v>
      </c>
      <c r="C248" s="353">
        <v>1</v>
      </c>
    </row>
    <row r="249" ht="15" customHeight="1">
      <c r="B249" s="353" t="s">
        <v>290</v>
      </c>
      <c r="C249" s="353">
        <v>1</v>
      </c>
    </row>
    <row r="250" ht="15" customHeight="1">
      <c r="B250" s="353" t="s">
        <v>290</v>
      </c>
      <c r="C250" s="353">
        <v>1</v>
      </c>
    </row>
    <row r="251" ht="15" customHeight="1">
      <c r="B251" s="353" t="s">
        <v>290</v>
      </c>
      <c r="C251" s="353">
        <v>1</v>
      </c>
    </row>
    <row r="252" ht="15" customHeight="1">
      <c r="B252" s="353" t="s">
        <v>290</v>
      </c>
      <c r="C252" s="353">
        <v>1</v>
      </c>
    </row>
    <row r="253" ht="15" customHeight="1">
      <c r="B253" s="353" t="s">
        <v>290</v>
      </c>
      <c r="C253" s="353">
        <v>1</v>
      </c>
    </row>
    <row r="254" ht="15" customHeight="1">
      <c r="B254" s="353" t="s">
        <v>290</v>
      </c>
      <c r="C254" s="353">
        <v>1</v>
      </c>
    </row>
    <row r="255" ht="15" customHeight="1">
      <c r="B255" s="353" t="s">
        <v>290</v>
      </c>
      <c r="C255" s="353">
        <v>1</v>
      </c>
    </row>
    <row r="256" ht="15" customHeight="1">
      <c r="B256" s="353" t="s">
        <v>290</v>
      </c>
      <c r="C256" s="353">
        <v>1</v>
      </c>
    </row>
    <row r="257" ht="15" customHeight="1">
      <c r="B257" s="353" t="s">
        <v>290</v>
      </c>
      <c r="C257" s="353">
        <v>1</v>
      </c>
    </row>
    <row r="258" ht="15" customHeight="1">
      <c r="B258" s="353" t="s">
        <v>290</v>
      </c>
      <c r="C258" s="353">
        <v>1</v>
      </c>
    </row>
    <row r="259" ht="15" customHeight="1">
      <c r="B259" s="353" t="s">
        <v>290</v>
      </c>
      <c r="C259" s="353">
        <v>1</v>
      </c>
    </row>
    <row r="260" ht="15" customHeight="1">
      <c r="B260" s="353" t="s">
        <v>290</v>
      </c>
      <c r="C260" s="353">
        <v>1</v>
      </c>
    </row>
    <row r="261" ht="15" customHeight="1">
      <c r="B261" s="353" t="s">
        <v>290</v>
      </c>
      <c r="C261" s="353">
        <v>1</v>
      </c>
    </row>
    <row r="262" ht="15" customHeight="1">
      <c r="B262" s="353" t="s">
        <v>290</v>
      </c>
      <c r="C262" s="353">
        <v>1</v>
      </c>
    </row>
    <row r="263" ht="15" customHeight="1">
      <c r="B263" s="353" t="s">
        <v>290</v>
      </c>
      <c r="C263" s="353">
        <v>1</v>
      </c>
    </row>
    <row r="264" ht="15" customHeight="1">
      <c r="B264" s="353" t="s">
        <v>290</v>
      </c>
      <c r="C264" s="353">
        <v>1</v>
      </c>
    </row>
    <row r="265" ht="15" customHeight="1">
      <c r="B265" s="353" t="s">
        <v>290</v>
      </c>
      <c r="C265" s="353">
        <v>1</v>
      </c>
    </row>
    <row r="266" ht="15" customHeight="1">
      <c r="B266" s="353" t="s">
        <v>290</v>
      </c>
      <c r="C266" s="353">
        <v>1</v>
      </c>
    </row>
    <row r="267" ht="15" customHeight="1">
      <c r="B267" s="353" t="s">
        <v>290</v>
      </c>
      <c r="C267" s="353">
        <v>1</v>
      </c>
    </row>
    <row r="268" ht="15" customHeight="1">
      <c r="B268" s="353" t="s">
        <v>290</v>
      </c>
      <c r="C268" s="353">
        <v>1</v>
      </c>
    </row>
    <row r="269" ht="15" customHeight="1">
      <c r="B269" s="353" t="s">
        <v>290</v>
      </c>
      <c r="C269" s="353">
        <v>1</v>
      </c>
    </row>
    <row r="270" ht="15" customHeight="1">
      <c r="B270" s="353" t="s">
        <v>290</v>
      </c>
      <c r="C270" s="353">
        <v>1</v>
      </c>
    </row>
    <row r="271" ht="15" customHeight="1">
      <c r="B271" s="353" t="s">
        <v>290</v>
      </c>
      <c r="C271" s="353">
        <v>1</v>
      </c>
    </row>
    <row r="272" ht="15" customHeight="1">
      <c r="B272" s="353" t="s">
        <v>290</v>
      </c>
      <c r="C272" s="353">
        <v>1</v>
      </c>
    </row>
    <row r="273" ht="15" customHeight="1">
      <c r="B273" s="353" t="s">
        <v>290</v>
      </c>
      <c r="C273" s="353">
        <v>1</v>
      </c>
    </row>
    <row r="274" ht="15" customHeight="1">
      <c r="B274" s="353" t="s">
        <v>290</v>
      </c>
      <c r="C274" s="353">
        <v>1</v>
      </c>
    </row>
    <row r="275" ht="15" customHeight="1">
      <c r="B275" s="353" t="s">
        <v>290</v>
      </c>
      <c r="C275" s="353">
        <v>1</v>
      </c>
    </row>
    <row r="276" ht="15" customHeight="1">
      <c r="B276" s="353" t="s">
        <v>290</v>
      </c>
      <c r="C276" s="353">
        <v>1</v>
      </c>
    </row>
    <row r="277" ht="15" customHeight="1">
      <c r="B277" s="353" t="s">
        <v>290</v>
      </c>
      <c r="C277" s="353">
        <v>1</v>
      </c>
    </row>
    <row r="278" ht="15" customHeight="1">
      <c r="B278" s="353" t="s">
        <v>290</v>
      </c>
      <c r="C278" s="353">
        <v>1</v>
      </c>
    </row>
    <row r="279" ht="15" customHeight="1">
      <c r="B279" s="353" t="s">
        <v>290</v>
      </c>
      <c r="C279" s="353">
        <v>1</v>
      </c>
    </row>
    <row r="280" ht="15" customHeight="1">
      <c r="B280" s="353" t="s">
        <v>290</v>
      </c>
      <c r="C280" s="353">
        <v>1</v>
      </c>
    </row>
    <row r="281" ht="15" customHeight="1">
      <c r="B281" s="353" t="s">
        <v>290</v>
      </c>
      <c r="C281" s="353">
        <v>1</v>
      </c>
    </row>
    <row r="282" ht="15" customHeight="1">
      <c r="B282" s="353" t="s">
        <v>290</v>
      </c>
      <c r="C282" s="353">
        <v>1</v>
      </c>
    </row>
    <row r="283" ht="15" customHeight="1">
      <c r="B283" s="353" t="s">
        <v>290</v>
      </c>
      <c r="C283" s="353">
        <v>1</v>
      </c>
    </row>
    <row r="284" ht="15" customHeight="1">
      <c r="B284" s="353" t="s">
        <v>290</v>
      </c>
      <c r="C284" s="353">
        <v>1</v>
      </c>
    </row>
    <row r="285" ht="15" customHeight="1">
      <c r="B285" s="353" t="s">
        <v>290</v>
      </c>
      <c r="C285" s="353">
        <v>1</v>
      </c>
    </row>
    <row r="286" ht="15" customHeight="1">
      <c r="B286" s="353" t="s">
        <v>290</v>
      </c>
      <c r="C286" s="353">
        <v>1</v>
      </c>
    </row>
    <row r="287" ht="15" customHeight="1">
      <c r="B287" s="353" t="s">
        <v>290</v>
      </c>
      <c r="C287" s="353">
        <v>1</v>
      </c>
    </row>
    <row r="288" ht="15" customHeight="1">
      <c r="B288" s="353" t="s">
        <v>290</v>
      </c>
      <c r="C288" s="353">
        <v>1</v>
      </c>
    </row>
    <row r="289" ht="15" customHeight="1">
      <c r="B289" s="353" t="s">
        <v>290</v>
      </c>
      <c r="C289" s="353">
        <v>1</v>
      </c>
    </row>
    <row r="290" ht="15" customHeight="1">
      <c r="B290" s="353" t="s">
        <v>290</v>
      </c>
      <c r="C290" s="353">
        <v>1</v>
      </c>
    </row>
    <row r="291" ht="15" customHeight="1">
      <c r="B291" s="353" t="s">
        <v>290</v>
      </c>
      <c r="C291" s="353">
        <v>1</v>
      </c>
    </row>
    <row r="292" ht="15" customHeight="1">
      <c r="B292" s="353" t="s">
        <v>290</v>
      </c>
      <c r="C292" s="353">
        <v>1</v>
      </c>
    </row>
    <row r="293" ht="15" customHeight="1">
      <c r="B293" s="353" t="s">
        <v>290</v>
      </c>
      <c r="C293" s="353">
        <v>1</v>
      </c>
    </row>
    <row r="294" ht="15" customHeight="1">
      <c r="B294" s="353" t="s">
        <v>290</v>
      </c>
      <c r="C294" s="353">
        <v>1</v>
      </c>
    </row>
    <row r="295" ht="15" customHeight="1">
      <c r="B295" s="353" t="s">
        <v>290</v>
      </c>
      <c r="C295" s="353">
        <v>1</v>
      </c>
    </row>
    <row r="296" ht="15" customHeight="1">
      <c r="B296" s="353" t="s">
        <v>290</v>
      </c>
      <c r="C296" s="353">
        <v>1</v>
      </c>
    </row>
    <row r="297" ht="15" customHeight="1">
      <c r="B297" s="353" t="s">
        <v>290</v>
      </c>
      <c r="C297" s="353">
        <v>1</v>
      </c>
    </row>
    <row r="298" ht="15" customHeight="1">
      <c r="B298" s="353" t="s">
        <v>290</v>
      </c>
      <c r="C298" s="353">
        <v>1</v>
      </c>
    </row>
    <row r="299" ht="15" customHeight="1">
      <c r="B299" s="353" t="s">
        <v>290</v>
      </c>
      <c r="C299" s="353">
        <v>1</v>
      </c>
    </row>
    <row r="300" ht="15" customHeight="1">
      <c r="B300" s="353" t="s">
        <v>290</v>
      </c>
      <c r="C300" s="353">
        <v>1</v>
      </c>
    </row>
    <row r="301" ht="15" customHeight="1">
      <c r="B301" s="353" t="s">
        <v>290</v>
      </c>
      <c r="C301" s="353">
        <v>1</v>
      </c>
    </row>
    <row r="302" ht="15" customHeight="1">
      <c r="B302" s="353" t="s">
        <v>290</v>
      </c>
      <c r="C302" s="353">
        <v>1</v>
      </c>
    </row>
    <row r="303" ht="15" customHeight="1">
      <c r="B303" s="353" t="s">
        <v>290</v>
      </c>
      <c r="C303" s="353">
        <v>1</v>
      </c>
    </row>
    <row r="304" ht="15" customHeight="1">
      <c r="B304" s="353" t="s">
        <v>290</v>
      </c>
      <c r="C304" s="353">
        <v>1</v>
      </c>
    </row>
    <row r="305" ht="15" customHeight="1">
      <c r="B305" s="353" t="s">
        <v>290</v>
      </c>
      <c r="C305" s="353">
        <v>1</v>
      </c>
    </row>
    <row r="306" ht="15" customHeight="1">
      <c r="B306" s="353" t="s">
        <v>290</v>
      </c>
      <c r="C306" s="353">
        <v>1</v>
      </c>
    </row>
    <row r="307" ht="15" customHeight="1">
      <c r="B307" s="353" t="s">
        <v>290</v>
      </c>
      <c r="C307" s="353">
        <v>1</v>
      </c>
    </row>
    <row r="308" ht="15" customHeight="1">
      <c r="B308" s="353" t="s">
        <v>290</v>
      </c>
      <c r="C308" s="353">
        <v>1</v>
      </c>
    </row>
    <row r="309" ht="15" customHeight="1">
      <c r="B309" s="353" t="s">
        <v>290</v>
      </c>
      <c r="C309" s="353">
        <v>1</v>
      </c>
    </row>
    <row r="310" ht="15" customHeight="1">
      <c r="B310" s="353" t="s">
        <v>290</v>
      </c>
      <c r="C310" s="353">
        <v>1</v>
      </c>
    </row>
    <row r="311" ht="15" customHeight="1">
      <c r="B311" s="353" t="s">
        <v>290</v>
      </c>
      <c r="C311" s="353">
        <v>1</v>
      </c>
    </row>
    <row r="312" ht="15" customHeight="1">
      <c r="B312" s="353" t="s">
        <v>290</v>
      </c>
      <c r="C312" s="353">
        <v>1</v>
      </c>
    </row>
    <row r="313" ht="15" customHeight="1">
      <c r="B313" s="353" t="s">
        <v>290</v>
      </c>
      <c r="C313" s="353">
        <v>1</v>
      </c>
    </row>
    <row r="314" ht="15" customHeight="1">
      <c r="B314" s="353" t="s">
        <v>290</v>
      </c>
      <c r="C314" s="353">
        <v>1</v>
      </c>
    </row>
    <row r="315" ht="15" customHeight="1">
      <c r="B315" s="353" t="s">
        <v>290</v>
      </c>
      <c r="C315" s="353">
        <v>1</v>
      </c>
    </row>
    <row r="316" ht="15" customHeight="1">
      <c r="B316" s="353" t="s">
        <v>290</v>
      </c>
      <c r="C316" s="353">
        <v>1</v>
      </c>
    </row>
    <row r="317" ht="15" customHeight="1">
      <c r="B317" s="353" t="s">
        <v>290</v>
      </c>
      <c r="C317" s="353">
        <v>1</v>
      </c>
    </row>
    <row r="318" ht="15" customHeight="1">
      <c r="B318" s="353" t="s">
        <v>290</v>
      </c>
      <c r="C318" s="353">
        <v>1</v>
      </c>
    </row>
    <row r="319" ht="15" customHeight="1">
      <c r="B319" s="353" t="s">
        <v>290</v>
      </c>
      <c r="C319" s="353">
        <v>1</v>
      </c>
    </row>
    <row r="320" ht="15" customHeight="1">
      <c r="B320" s="353" t="s">
        <v>290</v>
      </c>
      <c r="C320" s="353">
        <v>1</v>
      </c>
    </row>
    <row r="321" ht="15" customHeight="1">
      <c r="B321" s="353" t="s">
        <v>290</v>
      </c>
      <c r="C321" s="353">
        <v>1</v>
      </c>
    </row>
    <row r="322" ht="15" customHeight="1">
      <c r="B322" s="353" t="s">
        <v>290</v>
      </c>
      <c r="C322" s="353">
        <v>1</v>
      </c>
    </row>
    <row r="323" ht="15" customHeight="1">
      <c r="B323" s="353" t="s">
        <v>290</v>
      </c>
      <c r="C323" s="353">
        <v>1</v>
      </c>
    </row>
    <row r="324" ht="15" customHeight="1">
      <c r="B324" s="353" t="s">
        <v>290</v>
      </c>
      <c r="C324" s="353">
        <v>1</v>
      </c>
    </row>
    <row r="325" ht="15" customHeight="1">
      <c r="B325" s="353" t="s">
        <v>290</v>
      </c>
      <c r="C325" s="353">
        <v>1</v>
      </c>
    </row>
    <row r="326" ht="15" customHeight="1">
      <c r="B326" s="353" t="s">
        <v>290</v>
      </c>
      <c r="C326" s="353">
        <v>1</v>
      </c>
    </row>
    <row r="327" ht="15" customHeight="1">
      <c r="B327" s="353" t="s">
        <v>290</v>
      </c>
      <c r="C327" s="353">
        <v>1</v>
      </c>
    </row>
    <row r="328" ht="15" customHeight="1">
      <c r="B328" s="353" t="s">
        <v>290</v>
      </c>
      <c r="C328" s="353">
        <v>1</v>
      </c>
    </row>
    <row r="329" ht="15" customHeight="1">
      <c r="B329" s="353" t="s">
        <v>290</v>
      </c>
      <c r="C329" s="353">
        <v>1</v>
      </c>
    </row>
    <row r="330" ht="15" customHeight="1">
      <c r="B330" s="353" t="s">
        <v>290</v>
      </c>
      <c r="C330" s="353">
        <v>1</v>
      </c>
    </row>
    <row r="331" ht="15" customHeight="1">
      <c r="B331" s="353" t="s">
        <v>290</v>
      </c>
      <c r="C331" s="353">
        <v>1</v>
      </c>
    </row>
    <row r="332" ht="15" customHeight="1">
      <c r="B332" s="353" t="s">
        <v>290</v>
      </c>
      <c r="C332" s="353">
        <v>1</v>
      </c>
    </row>
    <row r="333" ht="15" customHeight="1">
      <c r="B333" s="353" t="s">
        <v>290</v>
      </c>
      <c r="C333" s="353">
        <v>1</v>
      </c>
    </row>
    <row r="334" ht="15" customHeight="1">
      <c r="B334" s="353" t="s">
        <v>290</v>
      </c>
      <c r="C334" s="353">
        <v>1</v>
      </c>
    </row>
    <row r="335" ht="15" customHeight="1">
      <c r="B335" s="353" t="s">
        <v>290</v>
      </c>
      <c r="C335" s="353">
        <v>1</v>
      </c>
    </row>
    <row r="336" ht="15" customHeight="1">
      <c r="B336" s="353" t="s">
        <v>290</v>
      </c>
      <c r="C336" s="353">
        <v>1</v>
      </c>
    </row>
    <row r="337" ht="15" customHeight="1">
      <c r="B337" s="353" t="s">
        <v>290</v>
      </c>
      <c r="C337" s="353">
        <v>1</v>
      </c>
    </row>
    <row r="338" ht="15" customHeight="1">
      <c r="B338" s="353" t="s">
        <v>290</v>
      </c>
      <c r="C338" s="353">
        <v>1</v>
      </c>
    </row>
    <row r="339" ht="15" customHeight="1">
      <c r="B339" s="353" t="s">
        <v>290</v>
      </c>
      <c r="C339" s="353">
        <v>1</v>
      </c>
    </row>
    <row r="340" ht="15" customHeight="1">
      <c r="B340" s="353" t="s">
        <v>290</v>
      </c>
      <c r="C340" s="353">
        <v>1</v>
      </c>
    </row>
    <row r="341" ht="15" customHeight="1">
      <c r="B341" s="353" t="s">
        <v>290</v>
      </c>
      <c r="C341" s="353">
        <v>1</v>
      </c>
    </row>
    <row r="342" ht="15" customHeight="1">
      <c r="B342" s="353" t="s">
        <v>290</v>
      </c>
      <c r="C342" s="353">
        <v>1</v>
      </c>
    </row>
    <row r="343" ht="15" customHeight="1">
      <c r="B343" s="353" t="s">
        <v>290</v>
      </c>
      <c r="C343" s="353">
        <v>1</v>
      </c>
    </row>
    <row r="344" ht="15" customHeight="1">
      <c r="B344" s="353" t="s">
        <v>290</v>
      </c>
      <c r="C344" s="353">
        <v>1</v>
      </c>
    </row>
    <row r="345" ht="15" customHeight="1">
      <c r="B345" s="353" t="s">
        <v>290</v>
      </c>
      <c r="C345" s="353">
        <v>1</v>
      </c>
    </row>
    <row r="346" ht="15" customHeight="1">
      <c r="B346" s="353" t="s">
        <v>290</v>
      </c>
      <c r="C346" s="353">
        <v>1</v>
      </c>
    </row>
    <row r="347" ht="15" customHeight="1">
      <c r="B347" s="353" t="s">
        <v>290</v>
      </c>
      <c r="C347" s="353">
        <v>1</v>
      </c>
    </row>
    <row r="348" ht="15" customHeight="1">
      <c r="B348" s="353" t="s">
        <v>290</v>
      </c>
      <c r="C348" s="353">
        <v>1</v>
      </c>
    </row>
    <row r="349" ht="15" customHeight="1">
      <c r="B349" s="353" t="s">
        <v>290</v>
      </c>
      <c r="C349" s="353">
        <v>1</v>
      </c>
    </row>
    <row r="350" ht="15" customHeight="1">
      <c r="B350" s="353" t="s">
        <v>290</v>
      </c>
      <c r="C350" s="353">
        <v>1</v>
      </c>
    </row>
    <row r="351" ht="15" customHeight="1">
      <c r="B351" s="353" t="s">
        <v>290</v>
      </c>
      <c r="C351" s="353">
        <v>1</v>
      </c>
    </row>
    <row r="352" ht="15" customHeight="1">
      <c r="B352" s="353" t="s">
        <v>290</v>
      </c>
      <c r="C352" s="353">
        <v>1</v>
      </c>
    </row>
    <row r="353" ht="15" customHeight="1">
      <c r="B353" s="353" t="s">
        <v>290</v>
      </c>
      <c r="C353" s="353">
        <v>1</v>
      </c>
    </row>
    <row r="354" ht="15" customHeight="1">
      <c r="B354" s="353" t="s">
        <v>290</v>
      </c>
      <c r="C354" s="353">
        <v>1</v>
      </c>
    </row>
    <row r="355" ht="15" customHeight="1">
      <c r="B355" s="353" t="s">
        <v>290</v>
      </c>
      <c r="C355" s="353">
        <v>1</v>
      </c>
    </row>
    <row r="356" ht="15" customHeight="1">
      <c r="B356" s="353" t="s">
        <v>290</v>
      </c>
      <c r="C356" s="353">
        <v>1</v>
      </c>
    </row>
    <row r="357" ht="15" customHeight="1">
      <c r="B357" s="353" t="s">
        <v>290</v>
      </c>
      <c r="C357" s="353">
        <v>1</v>
      </c>
    </row>
    <row r="358" ht="15" customHeight="1">
      <c r="B358" s="353" t="s">
        <v>290</v>
      </c>
      <c r="C358" s="353">
        <v>1</v>
      </c>
    </row>
    <row r="359" ht="15" customHeight="1">
      <c r="B359" s="353" t="s">
        <v>290</v>
      </c>
      <c r="C359" s="353">
        <v>1</v>
      </c>
    </row>
    <row r="360" ht="15" customHeight="1">
      <c r="B360" s="353" t="s">
        <v>290</v>
      </c>
      <c r="C360" s="353">
        <v>1</v>
      </c>
    </row>
    <row r="361" ht="15" customHeight="1">
      <c r="B361" s="353" t="s">
        <v>290</v>
      </c>
      <c r="C361" s="353">
        <v>1</v>
      </c>
    </row>
    <row r="362" ht="15" customHeight="1">
      <c r="B362" s="353" t="s">
        <v>290</v>
      </c>
      <c r="C362" s="353">
        <v>1</v>
      </c>
    </row>
    <row r="363" ht="15" customHeight="1">
      <c r="B363" s="353" t="s">
        <v>290</v>
      </c>
      <c r="C363" s="353">
        <v>1</v>
      </c>
    </row>
    <row r="364" ht="15" customHeight="1">
      <c r="B364" s="353" t="s">
        <v>290</v>
      </c>
      <c r="C364" s="353">
        <v>1</v>
      </c>
    </row>
    <row r="365" ht="15" customHeight="1">
      <c r="B365" s="353" t="s">
        <v>290</v>
      </c>
      <c r="C365" s="353">
        <v>1</v>
      </c>
    </row>
    <row r="366" ht="15" customHeight="1">
      <c r="B366" s="353" t="s">
        <v>290</v>
      </c>
      <c r="C366" s="353">
        <v>1</v>
      </c>
    </row>
    <row r="367" ht="15" customHeight="1">
      <c r="B367" s="353" t="s">
        <v>290</v>
      </c>
      <c r="C367" s="353">
        <v>1</v>
      </c>
    </row>
    <row r="368" ht="15" customHeight="1">
      <c r="B368" s="353" t="s">
        <v>290</v>
      </c>
      <c r="C368" s="353">
        <v>1</v>
      </c>
    </row>
    <row r="369" ht="15" customHeight="1">
      <c r="B369" s="353" t="s">
        <v>290</v>
      </c>
      <c r="C369" s="353">
        <v>1</v>
      </c>
    </row>
    <row r="370" ht="15" customHeight="1">
      <c r="B370" s="353" t="s">
        <v>290</v>
      </c>
      <c r="C370" s="353">
        <v>1</v>
      </c>
    </row>
    <row r="371" ht="15" customHeight="1">
      <c r="B371" s="353" t="s">
        <v>290</v>
      </c>
      <c r="C371" s="353">
        <v>1</v>
      </c>
    </row>
    <row r="372" ht="15" customHeight="1">
      <c r="B372" s="353" t="s">
        <v>290</v>
      </c>
      <c r="C372" s="353">
        <v>1</v>
      </c>
    </row>
    <row r="373" ht="15" customHeight="1">
      <c r="B373" s="353" t="s">
        <v>290</v>
      </c>
      <c r="C373" s="353">
        <v>1</v>
      </c>
    </row>
    <row r="374" ht="15" customHeight="1">
      <c r="B374" s="353" t="s">
        <v>290</v>
      </c>
      <c r="C374" s="353">
        <v>1</v>
      </c>
    </row>
    <row r="375" ht="15" customHeight="1">
      <c r="B375" s="353" t="s">
        <v>290</v>
      </c>
      <c r="C375" s="353">
        <v>1</v>
      </c>
    </row>
    <row r="376" ht="15" customHeight="1">
      <c r="B376" s="353" t="s">
        <v>290</v>
      </c>
      <c r="C376" s="353">
        <v>1</v>
      </c>
    </row>
    <row r="377" ht="15" customHeight="1">
      <c r="B377" s="353" t="s">
        <v>290</v>
      </c>
      <c r="C377" s="353">
        <v>1</v>
      </c>
    </row>
    <row r="378" ht="15" customHeight="1">
      <c r="B378" s="353" t="s">
        <v>290</v>
      </c>
      <c r="C378" s="353">
        <v>1</v>
      </c>
    </row>
    <row r="379" ht="15" customHeight="1">
      <c r="B379" s="353" t="s">
        <v>290</v>
      </c>
      <c r="C379" s="353">
        <v>1</v>
      </c>
    </row>
    <row r="380" ht="15" customHeight="1">
      <c r="B380" s="353" t="s">
        <v>290</v>
      </c>
      <c r="C380" s="353">
        <v>1</v>
      </c>
    </row>
    <row r="381" ht="15" customHeight="1">
      <c r="B381" s="353" t="s">
        <v>290</v>
      </c>
      <c r="C381" s="353">
        <v>1</v>
      </c>
    </row>
    <row r="382" ht="15" customHeight="1">
      <c r="B382" s="353" t="s">
        <v>290</v>
      </c>
      <c r="C382" s="353">
        <v>1</v>
      </c>
    </row>
    <row r="383" ht="15" customHeight="1">
      <c r="B383" s="353" t="s">
        <v>290</v>
      </c>
      <c r="C383" s="353">
        <v>1</v>
      </c>
    </row>
    <row r="384" ht="15" customHeight="1">
      <c r="B384" s="353" t="s">
        <v>290</v>
      </c>
      <c r="C384" s="353">
        <v>1</v>
      </c>
    </row>
    <row r="385" ht="15" customHeight="1">
      <c r="B385" s="353" t="s">
        <v>290</v>
      </c>
      <c r="C385" s="353">
        <v>1</v>
      </c>
    </row>
    <row r="386" ht="15" customHeight="1">
      <c r="B386" s="353" t="s">
        <v>290</v>
      </c>
      <c r="C386" s="353">
        <v>1</v>
      </c>
    </row>
    <row r="387" ht="15" customHeight="1">
      <c r="B387" s="353" t="s">
        <v>290</v>
      </c>
      <c r="C387" s="353">
        <v>1</v>
      </c>
    </row>
    <row r="388" ht="15" customHeight="1">
      <c r="B388" s="353" t="s">
        <v>290</v>
      </c>
      <c r="C388" s="353">
        <v>1</v>
      </c>
    </row>
    <row r="389" ht="15" customHeight="1">
      <c r="B389" s="353" t="s">
        <v>290</v>
      </c>
      <c r="C389" s="353">
        <v>1</v>
      </c>
    </row>
    <row r="390" ht="15" customHeight="1">
      <c r="B390" s="353" t="s">
        <v>290</v>
      </c>
      <c r="C390" s="353">
        <v>1</v>
      </c>
    </row>
    <row r="391" ht="15" customHeight="1">
      <c r="B391" s="353" t="s">
        <v>290</v>
      </c>
      <c r="C391" s="353">
        <v>1</v>
      </c>
    </row>
    <row r="392" ht="15" customHeight="1">
      <c r="B392" s="353" t="s">
        <v>290</v>
      </c>
      <c r="C392" s="353">
        <v>1</v>
      </c>
    </row>
    <row r="393" ht="15" customHeight="1">
      <c r="B393" s="353" t="s">
        <v>290</v>
      </c>
      <c r="C393" s="353">
        <v>1</v>
      </c>
    </row>
    <row r="394" ht="15" customHeight="1">
      <c r="B394" s="353" t="s">
        <v>290</v>
      </c>
      <c r="C394" s="353">
        <v>1</v>
      </c>
    </row>
    <row r="395" ht="15" customHeight="1">
      <c r="B395" s="353" t="s">
        <v>290</v>
      </c>
      <c r="C395" s="353">
        <v>1</v>
      </c>
    </row>
    <row r="396" ht="15" customHeight="1">
      <c r="B396" s="353" t="s">
        <v>290</v>
      </c>
      <c r="C396" s="353">
        <v>1</v>
      </c>
    </row>
    <row r="397" ht="15" customHeight="1">
      <c r="B397" s="353" t="s">
        <v>290</v>
      </c>
      <c r="C397" s="353">
        <v>1</v>
      </c>
    </row>
    <row r="398" ht="15" customHeight="1">
      <c r="B398" s="353" t="s">
        <v>290</v>
      </c>
      <c r="C398" s="353">
        <v>1</v>
      </c>
    </row>
    <row r="399" ht="15" customHeight="1">
      <c r="B399" s="353" t="s">
        <v>290</v>
      </c>
      <c r="C399" s="353">
        <v>1</v>
      </c>
    </row>
    <row r="400" ht="15" customHeight="1">
      <c r="B400" s="353" t="s">
        <v>290</v>
      </c>
      <c r="C400" s="353">
        <v>1</v>
      </c>
    </row>
    <row r="401" ht="15" customHeight="1">
      <c r="B401" s="353" t="s">
        <v>290</v>
      </c>
      <c r="C401" s="353">
        <v>1</v>
      </c>
    </row>
    <row r="402" ht="15" customHeight="1">
      <c r="B402" s="353" t="s">
        <v>290</v>
      </c>
      <c r="C402" s="353">
        <v>1</v>
      </c>
    </row>
    <row r="403" ht="15" customHeight="1">
      <c r="B403" s="353" t="s">
        <v>290</v>
      </c>
      <c r="C403" s="353">
        <v>1</v>
      </c>
    </row>
    <row r="404" ht="15" customHeight="1">
      <c r="B404" s="353" t="s">
        <v>290</v>
      </c>
      <c r="C404" s="353">
        <v>1</v>
      </c>
    </row>
    <row r="405" ht="15" customHeight="1">
      <c r="B405" s="353" t="s">
        <v>290</v>
      </c>
      <c r="C405" s="353">
        <v>1</v>
      </c>
    </row>
    <row r="406" ht="15" customHeight="1">
      <c r="B406" s="353" t="s">
        <v>290</v>
      </c>
      <c r="C406" s="353">
        <v>1</v>
      </c>
    </row>
    <row r="407" ht="15" customHeight="1">
      <c r="B407" s="353" t="s">
        <v>290</v>
      </c>
      <c r="C407" s="353">
        <v>1</v>
      </c>
    </row>
    <row r="408" ht="15" customHeight="1">
      <c r="B408" s="353" t="s">
        <v>290</v>
      </c>
      <c r="C408" s="353">
        <v>1</v>
      </c>
    </row>
    <row r="409" ht="15" customHeight="1">
      <c r="B409" s="353" t="s">
        <v>290</v>
      </c>
      <c r="C409" s="353">
        <v>1</v>
      </c>
    </row>
    <row r="410" ht="15" customHeight="1">
      <c r="B410" s="353" t="s">
        <v>290</v>
      </c>
      <c r="C410" s="353">
        <v>1</v>
      </c>
    </row>
    <row r="411" ht="15" customHeight="1">
      <c r="B411" s="353" t="s">
        <v>290</v>
      </c>
      <c r="C411" s="353">
        <v>1</v>
      </c>
    </row>
    <row r="412" ht="15" customHeight="1">
      <c r="B412" s="353" t="s">
        <v>290</v>
      </c>
      <c r="C412" s="353">
        <v>1</v>
      </c>
    </row>
    <row r="413" ht="15" customHeight="1">
      <c r="B413" s="353" t="s">
        <v>290</v>
      </c>
      <c r="C413" s="353">
        <v>1</v>
      </c>
    </row>
    <row r="414" ht="15" customHeight="1">
      <c r="B414" s="353" t="s">
        <v>290</v>
      </c>
      <c r="C414" s="353">
        <v>1</v>
      </c>
    </row>
    <row r="415" ht="15" customHeight="1">
      <c r="B415" s="353" t="s">
        <v>290</v>
      </c>
      <c r="C415" s="353">
        <v>1</v>
      </c>
    </row>
    <row r="416" ht="15" customHeight="1">
      <c r="B416" s="353" t="s">
        <v>290</v>
      </c>
      <c r="C416" s="353">
        <v>1</v>
      </c>
    </row>
    <row r="417" ht="15" customHeight="1">
      <c r="B417" s="353" t="s">
        <v>290</v>
      </c>
      <c r="C417" s="353">
        <v>1</v>
      </c>
    </row>
    <row r="418" ht="15" customHeight="1">
      <c r="B418" s="353" t="s">
        <v>290</v>
      </c>
      <c r="C418" s="353">
        <v>1</v>
      </c>
    </row>
    <row r="419" ht="15" customHeight="1">
      <c r="B419" s="353" t="s">
        <v>290</v>
      </c>
      <c r="C419" s="353">
        <v>1</v>
      </c>
    </row>
    <row r="420" ht="15" customHeight="1">
      <c r="B420" s="353" t="s">
        <v>290</v>
      </c>
      <c r="C420" s="353">
        <v>1</v>
      </c>
    </row>
    <row r="421" ht="15" customHeight="1">
      <c r="B421" s="353" t="s">
        <v>290</v>
      </c>
      <c r="C421" s="353">
        <v>1</v>
      </c>
    </row>
    <row r="422" ht="15" customHeight="1">
      <c r="B422" s="353" t="s">
        <v>290</v>
      </c>
      <c r="C422" s="353">
        <v>1</v>
      </c>
    </row>
    <row r="423" ht="15" customHeight="1">
      <c r="B423" s="353" t="s">
        <v>290</v>
      </c>
      <c r="C423" s="353">
        <v>1</v>
      </c>
    </row>
    <row r="424" ht="15" customHeight="1">
      <c r="B424" s="353" t="s">
        <v>290</v>
      </c>
      <c r="C424" s="353">
        <v>1</v>
      </c>
    </row>
    <row r="425" ht="15" customHeight="1">
      <c r="B425" s="353" t="s">
        <v>290</v>
      </c>
      <c r="C425" s="353">
        <v>1</v>
      </c>
    </row>
    <row r="426" ht="15" customHeight="1">
      <c r="B426" s="353" t="s">
        <v>290</v>
      </c>
      <c r="C426" s="353">
        <v>1</v>
      </c>
    </row>
    <row r="427" ht="15" customHeight="1">
      <c r="B427" s="353" t="s">
        <v>290</v>
      </c>
      <c r="C427" s="353">
        <v>1</v>
      </c>
    </row>
    <row r="428" ht="15" customHeight="1">
      <c r="B428" s="353" t="s">
        <v>290</v>
      </c>
      <c r="C428" s="353">
        <v>1</v>
      </c>
    </row>
    <row r="429" ht="15" customHeight="1">
      <c r="B429" s="353" t="s">
        <v>290</v>
      </c>
      <c r="C429" s="353">
        <v>1</v>
      </c>
    </row>
    <row r="430" ht="15" customHeight="1">
      <c r="B430" s="353" t="s">
        <v>290</v>
      </c>
      <c r="C430" s="353">
        <v>1</v>
      </c>
    </row>
    <row r="431" ht="15" customHeight="1">
      <c r="B431" s="353" t="s">
        <v>290</v>
      </c>
      <c r="C431" s="353">
        <v>1</v>
      </c>
    </row>
    <row r="432" ht="15" customHeight="1">
      <c r="B432" s="353" t="s">
        <v>290</v>
      </c>
      <c r="C432" s="353">
        <v>1</v>
      </c>
    </row>
    <row r="433" ht="15" customHeight="1">
      <c r="B433" s="353" t="s">
        <v>290</v>
      </c>
      <c r="C433" s="353">
        <v>1</v>
      </c>
    </row>
    <row r="434" ht="15" customHeight="1">
      <c r="B434" s="353" t="s">
        <v>290</v>
      </c>
      <c r="C434" s="353">
        <v>1</v>
      </c>
    </row>
    <row r="435" ht="15" customHeight="1">
      <c r="B435" s="353" t="s">
        <v>290</v>
      </c>
      <c r="C435" s="353">
        <v>1</v>
      </c>
    </row>
    <row r="436" ht="15" customHeight="1">
      <c r="B436" s="353" t="s">
        <v>290</v>
      </c>
      <c r="C436" s="353">
        <v>1</v>
      </c>
    </row>
    <row r="437" ht="15" customHeight="1">
      <c r="B437" s="353" t="s">
        <v>290</v>
      </c>
      <c r="C437" s="353">
        <v>1</v>
      </c>
    </row>
    <row r="438" ht="15" customHeight="1">
      <c r="B438" s="353" t="s">
        <v>290</v>
      </c>
      <c r="C438" s="353">
        <v>1</v>
      </c>
    </row>
    <row r="439" ht="15" customHeight="1">
      <c r="B439" s="353" t="s">
        <v>290</v>
      </c>
      <c r="C439" s="353">
        <v>1</v>
      </c>
    </row>
    <row r="440" ht="15" customHeight="1">
      <c r="B440" s="353" t="s">
        <v>290</v>
      </c>
      <c r="C440" s="353">
        <v>1</v>
      </c>
    </row>
    <row r="441" ht="15" customHeight="1">
      <c r="B441" s="353" t="s">
        <v>290</v>
      </c>
      <c r="C441" s="353">
        <v>1</v>
      </c>
    </row>
    <row r="442" ht="15" customHeight="1">
      <c r="B442" s="353" t="s">
        <v>290</v>
      </c>
      <c r="C442" s="353">
        <v>1</v>
      </c>
    </row>
    <row r="443" ht="15" customHeight="1">
      <c r="B443" s="353" t="s">
        <v>290</v>
      </c>
      <c r="C443" s="353">
        <v>1</v>
      </c>
    </row>
    <row r="444" ht="15" customHeight="1">
      <c r="B444" s="353" t="s">
        <v>290</v>
      </c>
      <c r="C444" s="353">
        <v>1</v>
      </c>
    </row>
    <row r="445" ht="15" customHeight="1">
      <c r="B445" s="353" t="s">
        <v>290</v>
      </c>
      <c r="C445" s="353">
        <v>1</v>
      </c>
    </row>
    <row r="446" ht="15" customHeight="1">
      <c r="B446" s="353" t="s">
        <v>290</v>
      </c>
      <c r="C446" s="353">
        <v>1</v>
      </c>
    </row>
    <row r="447" ht="15" customHeight="1">
      <c r="B447" s="353" t="s">
        <v>290</v>
      </c>
      <c r="C447" s="353">
        <v>1</v>
      </c>
    </row>
    <row r="448" ht="15" customHeight="1">
      <c r="B448" s="353" t="s">
        <v>290</v>
      </c>
      <c r="C448" s="353">
        <v>1</v>
      </c>
    </row>
    <row r="449" ht="15" customHeight="1">
      <c r="B449" s="353" t="s">
        <v>290</v>
      </c>
      <c r="C449" s="353">
        <v>1</v>
      </c>
    </row>
    <row r="450" ht="15" customHeight="1">
      <c r="B450" s="353" t="s">
        <v>290</v>
      </c>
      <c r="C450" s="353">
        <v>1</v>
      </c>
    </row>
    <row r="451" ht="15" customHeight="1">
      <c r="B451" s="353" t="s">
        <v>290</v>
      </c>
      <c r="C451" s="353">
        <v>1</v>
      </c>
    </row>
    <row r="452" ht="15" customHeight="1">
      <c r="B452" s="353" t="s">
        <v>290</v>
      </c>
      <c r="C452" s="353">
        <v>1</v>
      </c>
    </row>
    <row r="453" ht="15" customHeight="1">
      <c r="B453" s="353" t="s">
        <v>290</v>
      </c>
      <c r="C453" s="353">
        <v>1</v>
      </c>
    </row>
    <row r="454" ht="15" customHeight="1">
      <c r="B454" s="353" t="s">
        <v>290</v>
      </c>
      <c r="C454" s="353">
        <v>1</v>
      </c>
    </row>
    <row r="455" ht="15" customHeight="1">
      <c r="B455" s="353" t="s">
        <v>290</v>
      </c>
      <c r="C455" s="353">
        <v>1</v>
      </c>
    </row>
    <row r="456" ht="15" customHeight="1">
      <c r="B456" s="353" t="s">
        <v>290</v>
      </c>
      <c r="C456" s="353">
        <v>1</v>
      </c>
    </row>
    <row r="457" ht="15" customHeight="1">
      <c r="B457" s="353" t="s">
        <v>290</v>
      </c>
      <c r="C457" s="353">
        <v>1</v>
      </c>
    </row>
    <row r="458" ht="15" customHeight="1">
      <c r="B458" s="353" t="s">
        <v>290</v>
      </c>
      <c r="C458" s="353">
        <v>1</v>
      </c>
    </row>
    <row r="459" ht="15" customHeight="1">
      <c r="B459" s="353" t="s">
        <v>290</v>
      </c>
      <c r="C459" s="353">
        <v>1</v>
      </c>
    </row>
    <row r="460" ht="15" customHeight="1">
      <c r="B460" s="353" t="s">
        <v>290</v>
      </c>
      <c r="C460" s="353">
        <v>1</v>
      </c>
    </row>
    <row r="461" ht="15" customHeight="1">
      <c r="B461" s="353" t="s">
        <v>290</v>
      </c>
      <c r="C461" s="353">
        <v>1</v>
      </c>
    </row>
    <row r="462" ht="15" customHeight="1">
      <c r="B462" s="353" t="s">
        <v>290</v>
      </c>
      <c r="C462" s="353">
        <v>1</v>
      </c>
    </row>
    <row r="463" ht="15" customHeight="1">
      <c r="B463" s="353" t="s">
        <v>290</v>
      </c>
      <c r="C463" s="353">
        <v>1</v>
      </c>
    </row>
    <row r="464" ht="15" customHeight="1">
      <c r="B464" s="353" t="s">
        <v>290</v>
      </c>
      <c r="C464" s="353">
        <v>1</v>
      </c>
    </row>
    <row r="465" ht="15" customHeight="1">
      <c r="B465" s="353" t="s">
        <v>290</v>
      </c>
      <c r="C465" s="353">
        <v>1</v>
      </c>
    </row>
    <row r="466" ht="15" customHeight="1">
      <c r="B466" s="353" t="s">
        <v>290</v>
      </c>
      <c r="C466" s="353">
        <v>1</v>
      </c>
    </row>
    <row r="467" ht="15" customHeight="1">
      <c r="B467" s="353" t="s">
        <v>290</v>
      </c>
      <c r="C467" s="353">
        <v>1</v>
      </c>
    </row>
    <row r="468" ht="15" customHeight="1">
      <c r="B468" s="353" t="s">
        <v>290</v>
      </c>
      <c r="C468" s="353">
        <v>1</v>
      </c>
    </row>
    <row r="469" ht="15" customHeight="1">
      <c r="B469" s="353" t="s">
        <v>290</v>
      </c>
      <c r="C469" s="353">
        <v>1</v>
      </c>
    </row>
    <row r="470" ht="15" customHeight="1">
      <c r="B470" s="353" t="s">
        <v>290</v>
      </c>
      <c r="C470" s="353">
        <v>1</v>
      </c>
    </row>
    <row r="471" ht="15" customHeight="1">
      <c r="B471" s="353" t="s">
        <v>290</v>
      </c>
      <c r="C471" s="353">
        <v>1</v>
      </c>
    </row>
    <row r="472" ht="15" customHeight="1">
      <c r="B472" s="353" t="s">
        <v>290</v>
      </c>
      <c r="C472" s="353">
        <v>1</v>
      </c>
    </row>
    <row r="473" ht="15" customHeight="1">
      <c r="B473" s="353" t="s">
        <v>290</v>
      </c>
      <c r="C473" s="353">
        <v>1</v>
      </c>
    </row>
    <row r="474" ht="15" customHeight="1">
      <c r="B474" s="353" t="s">
        <v>290</v>
      </c>
      <c r="C474" s="353">
        <v>1</v>
      </c>
    </row>
    <row r="475" ht="15" customHeight="1">
      <c r="B475" s="353" t="s">
        <v>290</v>
      </c>
      <c r="C475" s="353">
        <v>1</v>
      </c>
    </row>
    <row r="476" ht="15" customHeight="1">
      <c r="B476" s="353" t="s">
        <v>290</v>
      </c>
      <c r="C476" s="353">
        <v>1</v>
      </c>
    </row>
    <row r="477" ht="15" customHeight="1">
      <c r="B477" s="353" t="s">
        <v>290</v>
      </c>
      <c r="C477" s="353">
        <v>1</v>
      </c>
    </row>
    <row r="478" ht="15" customHeight="1">
      <c r="B478" s="353" t="s">
        <v>290</v>
      </c>
      <c r="C478" s="353">
        <v>1</v>
      </c>
    </row>
    <row r="479" ht="15" customHeight="1">
      <c r="B479" s="353" t="s">
        <v>290</v>
      </c>
      <c r="C479" s="353">
        <v>1</v>
      </c>
    </row>
    <row r="480" ht="15" customHeight="1">
      <c r="B480" s="353" t="s">
        <v>290</v>
      </c>
      <c r="C480" s="353">
        <v>1</v>
      </c>
    </row>
    <row r="481" ht="15" customHeight="1">
      <c r="B481" s="353" t="s">
        <v>290</v>
      </c>
      <c r="C481" s="353">
        <v>1</v>
      </c>
    </row>
    <row r="482" ht="15" customHeight="1">
      <c r="B482" s="353" t="s">
        <v>290</v>
      </c>
      <c r="C482" s="353">
        <v>1</v>
      </c>
    </row>
    <row r="483" ht="15" customHeight="1">
      <c r="B483" s="353" t="s">
        <v>290</v>
      </c>
      <c r="C483" s="353">
        <v>1</v>
      </c>
    </row>
    <row r="484" ht="15" customHeight="1">
      <c r="B484" s="353" t="s">
        <v>290</v>
      </c>
      <c r="C484" s="353">
        <v>1</v>
      </c>
    </row>
    <row r="485" ht="15" customHeight="1">
      <c r="B485" s="353" t="s">
        <v>290</v>
      </c>
      <c r="C485" s="353">
        <v>1</v>
      </c>
    </row>
    <row r="486" ht="15" customHeight="1">
      <c r="B486" s="353" t="s">
        <v>290</v>
      </c>
      <c r="C486" s="353">
        <v>1</v>
      </c>
    </row>
    <row r="487" ht="15" customHeight="1">
      <c r="B487" s="353" t="s">
        <v>290</v>
      </c>
      <c r="C487" s="353">
        <v>1</v>
      </c>
    </row>
    <row r="488" ht="15" customHeight="1">
      <c r="B488" s="353" t="s">
        <v>290</v>
      </c>
      <c r="C488" s="353">
        <v>1</v>
      </c>
    </row>
    <row r="489" ht="15" customHeight="1">
      <c r="B489" s="353" t="s">
        <v>290</v>
      </c>
      <c r="C489" s="353">
        <v>1</v>
      </c>
    </row>
    <row r="490" ht="15" customHeight="1">
      <c r="B490" s="353" t="s">
        <v>290</v>
      </c>
      <c r="C490" s="353">
        <v>1</v>
      </c>
    </row>
    <row r="491" ht="15" customHeight="1">
      <c r="B491" s="353" t="s">
        <v>290</v>
      </c>
      <c r="C491" s="353">
        <v>1</v>
      </c>
    </row>
    <row r="492" ht="15" customHeight="1">
      <c r="B492" s="353" t="s">
        <v>290</v>
      </c>
      <c r="C492" s="353">
        <v>1</v>
      </c>
    </row>
    <row r="493" ht="15" customHeight="1">
      <c r="B493" s="353" t="s">
        <v>290</v>
      </c>
      <c r="C493" s="353">
        <v>1</v>
      </c>
    </row>
    <row r="494" ht="15" customHeight="1">
      <c r="B494" s="353" t="s">
        <v>290</v>
      </c>
      <c r="C494" s="353">
        <v>1</v>
      </c>
    </row>
    <row r="495" ht="15" customHeight="1">
      <c r="B495" s="353" t="s">
        <v>290</v>
      </c>
      <c r="C495" s="353">
        <v>1</v>
      </c>
    </row>
    <row r="496" ht="15" customHeight="1">
      <c r="B496" s="353" t="s">
        <v>290</v>
      </c>
      <c r="C496" s="353">
        <v>1</v>
      </c>
    </row>
    <row r="497" ht="15" customHeight="1">
      <c r="B497" s="353" t="s">
        <v>290</v>
      </c>
      <c r="C497" s="353">
        <v>1</v>
      </c>
    </row>
    <row r="498" ht="15" customHeight="1">
      <c r="B498" s="353" t="s">
        <v>290</v>
      </c>
      <c r="C498" s="353">
        <v>1</v>
      </c>
    </row>
    <row r="499" ht="15" customHeight="1">
      <c r="B499" s="353" t="s">
        <v>290</v>
      </c>
      <c r="C499" s="353">
        <v>1</v>
      </c>
    </row>
    <row r="500" ht="15" customHeight="1">
      <c r="B500" s="353" t="s">
        <v>290</v>
      </c>
      <c r="C500" s="353">
        <v>1</v>
      </c>
    </row>
    <row r="501" ht="15" customHeight="1">
      <c r="B501" s="353" t="s">
        <v>290</v>
      </c>
      <c r="C501" s="353">
        <v>1</v>
      </c>
    </row>
    <row r="502" ht="15" customHeight="1">
      <c r="B502" s="353" t="s">
        <v>290</v>
      </c>
      <c r="C502" s="353">
        <v>1</v>
      </c>
    </row>
    <row r="503" ht="15" customHeight="1">
      <c r="B503" s="353" t="s">
        <v>290</v>
      </c>
      <c r="C503" s="353">
        <v>1</v>
      </c>
    </row>
    <row r="504" ht="15" customHeight="1">
      <c r="B504" s="353" t="s">
        <v>290</v>
      </c>
      <c r="C504" s="353">
        <v>1</v>
      </c>
    </row>
    <row r="505" ht="15" customHeight="1">
      <c r="B505" s="353" t="s">
        <v>290</v>
      </c>
      <c r="C505" s="353">
        <v>1</v>
      </c>
    </row>
    <row r="506" ht="15" customHeight="1">
      <c r="B506" s="353" t="s">
        <v>290</v>
      </c>
      <c r="C506" s="353">
        <v>1</v>
      </c>
    </row>
    <row r="507" ht="15" customHeight="1">
      <c r="B507" s="353" t="s">
        <v>290</v>
      </c>
      <c r="C507" s="353">
        <v>1</v>
      </c>
    </row>
    <row r="508" ht="15" customHeight="1">
      <c r="B508" s="353" t="s">
        <v>290</v>
      </c>
      <c r="C508" s="353">
        <v>1</v>
      </c>
    </row>
    <row r="509" ht="15" customHeight="1">
      <c r="B509" s="353" t="s">
        <v>290</v>
      </c>
      <c r="C509" s="353">
        <v>1</v>
      </c>
    </row>
    <row r="510" ht="15" customHeight="1">
      <c r="B510" s="353" t="s">
        <v>290</v>
      </c>
      <c r="C510" s="353">
        <v>1</v>
      </c>
    </row>
    <row r="511" ht="15" customHeight="1">
      <c r="B511" s="353" t="s">
        <v>290</v>
      </c>
      <c r="C511" s="353">
        <v>1</v>
      </c>
    </row>
    <row r="512" ht="15" customHeight="1">
      <c r="B512" s="353" t="s">
        <v>290</v>
      </c>
      <c r="C512" s="353">
        <v>1</v>
      </c>
    </row>
    <row r="513" ht="15" customHeight="1">
      <c r="B513" s="353" t="s">
        <v>290</v>
      </c>
      <c r="C513" s="353">
        <v>1</v>
      </c>
    </row>
    <row r="514" ht="15" customHeight="1">
      <c r="B514" s="353" t="s">
        <v>290</v>
      </c>
      <c r="C514" s="353">
        <v>1</v>
      </c>
    </row>
    <row r="515" ht="15" customHeight="1">
      <c r="B515" s="353" t="s">
        <v>290</v>
      </c>
      <c r="C515" s="353">
        <v>1</v>
      </c>
    </row>
    <row r="516" ht="15" customHeight="1">
      <c r="B516" s="353" t="s">
        <v>290</v>
      </c>
      <c r="C516" s="353">
        <v>1</v>
      </c>
    </row>
    <row r="517" ht="15" customHeight="1">
      <c r="B517" s="353" t="s">
        <v>290</v>
      </c>
      <c r="C517" s="353">
        <v>1</v>
      </c>
    </row>
    <row r="518" ht="15" customHeight="1">
      <c r="B518" s="353" t="s">
        <v>290</v>
      </c>
      <c r="C518" s="353">
        <v>1</v>
      </c>
    </row>
    <row r="519" ht="15" customHeight="1">
      <c r="B519" s="353" t="s">
        <v>290</v>
      </c>
      <c r="C519" s="353">
        <v>1</v>
      </c>
    </row>
    <row r="520" ht="15" customHeight="1">
      <c r="B520" s="353" t="s">
        <v>290</v>
      </c>
      <c r="C520" s="353">
        <v>1</v>
      </c>
    </row>
    <row r="521" ht="15" customHeight="1">
      <c r="B521" s="353" t="s">
        <v>290</v>
      </c>
      <c r="C521" s="353">
        <v>1</v>
      </c>
    </row>
    <row r="522" ht="15" customHeight="1">
      <c r="B522" s="353" t="s">
        <v>290</v>
      </c>
      <c r="C522" s="353">
        <v>1</v>
      </c>
    </row>
    <row r="523" ht="15" customHeight="1">
      <c r="B523" s="353" t="s">
        <v>290</v>
      </c>
      <c r="C523" s="353">
        <v>1</v>
      </c>
    </row>
    <row r="524" ht="15" customHeight="1">
      <c r="B524" s="353" t="s">
        <v>290</v>
      </c>
      <c r="C524" s="353">
        <v>1</v>
      </c>
    </row>
    <row r="525" ht="15" customHeight="1">
      <c r="B525" s="353" t="s">
        <v>290</v>
      </c>
      <c r="C525" s="353">
        <v>1</v>
      </c>
    </row>
    <row r="526" ht="15" customHeight="1">
      <c r="B526" s="353" t="s">
        <v>290</v>
      </c>
      <c r="C526" s="353">
        <v>1</v>
      </c>
    </row>
    <row r="527" ht="15" customHeight="1">
      <c r="B527" s="353" t="s">
        <v>290</v>
      </c>
      <c r="C527" s="353">
        <v>1</v>
      </c>
    </row>
    <row r="528" ht="15" customHeight="1">
      <c r="B528" s="353" t="s">
        <v>290</v>
      </c>
      <c r="C528" s="353">
        <v>1</v>
      </c>
    </row>
    <row r="529" ht="15" customHeight="1">
      <c r="B529" s="353" t="s">
        <v>290</v>
      </c>
      <c r="C529" s="353">
        <v>1</v>
      </c>
    </row>
    <row r="530" ht="15" customHeight="1">
      <c r="B530" s="353" t="s">
        <v>290</v>
      </c>
      <c r="C530" s="353">
        <v>1</v>
      </c>
    </row>
    <row r="531" ht="15" customHeight="1">
      <c r="B531" s="353" t="s">
        <v>290</v>
      </c>
      <c r="C531" s="353">
        <v>1</v>
      </c>
    </row>
    <row r="532" ht="15" customHeight="1">
      <c r="B532" s="353" t="s">
        <v>290</v>
      </c>
      <c r="C532" s="353">
        <v>1</v>
      </c>
    </row>
    <row r="533" ht="15" customHeight="1">
      <c r="B533" s="353" t="s">
        <v>290</v>
      </c>
      <c r="C533" s="353">
        <v>1</v>
      </c>
    </row>
    <row r="534" ht="15" customHeight="1">
      <c r="B534" s="353" t="s">
        <v>290</v>
      </c>
      <c r="C534" s="353">
        <v>1</v>
      </c>
    </row>
    <row r="535" ht="15" customHeight="1">
      <c r="B535" s="353" t="s">
        <v>290</v>
      </c>
      <c r="C535" s="353">
        <v>1</v>
      </c>
    </row>
    <row r="536" ht="15" customHeight="1">
      <c r="B536" s="353" t="s">
        <v>290</v>
      </c>
      <c r="C536" s="353">
        <v>1</v>
      </c>
    </row>
    <row r="537" ht="15" customHeight="1">
      <c r="B537" s="353" t="s">
        <v>290</v>
      </c>
      <c r="C537" s="353">
        <v>1</v>
      </c>
    </row>
    <row r="538" ht="15" customHeight="1">
      <c r="B538" s="353" t="s">
        <v>290</v>
      </c>
      <c r="C538" s="353">
        <v>1</v>
      </c>
    </row>
    <row r="539" ht="15" customHeight="1">
      <c r="B539" s="353" t="s">
        <v>290</v>
      </c>
      <c r="C539" s="353">
        <v>1</v>
      </c>
    </row>
    <row r="540" ht="15" customHeight="1">
      <c r="B540" s="353" t="s">
        <v>290</v>
      </c>
      <c r="C540" s="353">
        <v>1</v>
      </c>
    </row>
    <row r="541" ht="15" customHeight="1">
      <c r="B541" s="353" t="s">
        <v>290</v>
      </c>
      <c r="C541" s="353">
        <v>1</v>
      </c>
    </row>
    <row r="542" ht="15" customHeight="1">
      <c r="B542" s="353" t="s">
        <v>290</v>
      </c>
      <c r="C542" s="353">
        <v>1</v>
      </c>
    </row>
    <row r="543" ht="15" customHeight="1">
      <c r="B543" s="353" t="s">
        <v>290</v>
      </c>
      <c r="C543" s="353">
        <v>1</v>
      </c>
    </row>
    <row r="544" ht="15" customHeight="1">
      <c r="B544" s="353" t="s">
        <v>290</v>
      </c>
      <c r="C544" s="353">
        <v>1</v>
      </c>
    </row>
    <row r="545" ht="15" customHeight="1">
      <c r="B545" s="353" t="s">
        <v>290</v>
      </c>
      <c r="C545" s="353">
        <v>1</v>
      </c>
    </row>
    <row r="546" ht="15" customHeight="1">
      <c r="B546" s="353" t="s">
        <v>290</v>
      </c>
      <c r="C546" s="353">
        <v>1</v>
      </c>
    </row>
    <row r="547" ht="15" customHeight="1">
      <c r="B547" s="353" t="s">
        <v>290</v>
      </c>
      <c r="C547" s="353">
        <v>1</v>
      </c>
    </row>
    <row r="548" ht="15" customHeight="1">
      <c r="B548" s="353" t="s">
        <v>290</v>
      </c>
      <c r="C548" s="353">
        <v>1</v>
      </c>
    </row>
    <row r="549" ht="15" customHeight="1">
      <c r="B549" s="353" t="s">
        <v>290</v>
      </c>
      <c r="C549" s="353">
        <v>1</v>
      </c>
    </row>
    <row r="550" ht="15" customHeight="1">
      <c r="B550" s="353" t="s">
        <v>290</v>
      </c>
      <c r="C550" s="353">
        <v>1</v>
      </c>
    </row>
    <row r="551" ht="15" customHeight="1">
      <c r="B551" s="353" t="s">
        <v>290</v>
      </c>
      <c r="C551" s="353">
        <v>1</v>
      </c>
    </row>
    <row r="552" ht="15" customHeight="1">
      <c r="B552" s="353" t="s">
        <v>290</v>
      </c>
      <c r="C552" s="353">
        <v>1</v>
      </c>
    </row>
    <row r="553" ht="15" customHeight="1">
      <c r="B553" s="353" t="s">
        <v>290</v>
      </c>
      <c r="C553" s="353">
        <v>1</v>
      </c>
    </row>
    <row r="554" ht="15" customHeight="1">
      <c r="B554" s="353" t="s">
        <v>290</v>
      </c>
      <c r="C554" s="353">
        <v>1</v>
      </c>
    </row>
    <row r="555" ht="15" customHeight="1">
      <c r="B555" s="353" t="s">
        <v>290</v>
      </c>
      <c r="C555" s="353">
        <v>1</v>
      </c>
    </row>
    <row r="556" ht="15" customHeight="1">
      <c r="B556" s="353" t="s">
        <v>290</v>
      </c>
      <c r="C556" s="353">
        <v>1</v>
      </c>
    </row>
    <row r="557" ht="15" customHeight="1">
      <c r="B557" s="353" t="s">
        <v>290</v>
      </c>
      <c r="C557" s="353">
        <v>1</v>
      </c>
    </row>
    <row r="558" ht="15" customHeight="1">
      <c r="B558" s="353" t="s">
        <v>290</v>
      </c>
      <c r="C558" s="353">
        <v>1</v>
      </c>
    </row>
    <row r="559" ht="15" customHeight="1">
      <c r="B559" s="353" t="s">
        <v>290</v>
      </c>
      <c r="C559" s="353">
        <v>1</v>
      </c>
    </row>
    <row r="560" ht="15" customHeight="1">
      <c r="B560" s="353" t="s">
        <v>290</v>
      </c>
      <c r="C560" s="353">
        <v>1</v>
      </c>
    </row>
    <row r="561" ht="15" customHeight="1">
      <c r="B561" s="353" t="s">
        <v>290</v>
      </c>
      <c r="C561" s="353">
        <v>1</v>
      </c>
    </row>
    <row r="562" ht="15" customHeight="1">
      <c r="B562" s="353" t="s">
        <v>290</v>
      </c>
      <c r="C562" s="353">
        <v>1</v>
      </c>
    </row>
    <row r="563" ht="15" customHeight="1">
      <c r="B563" s="353" t="s">
        <v>290</v>
      </c>
      <c r="C563" s="353">
        <v>1</v>
      </c>
    </row>
    <row r="564" ht="15" customHeight="1">
      <c r="B564" s="353" t="s">
        <v>290</v>
      </c>
      <c r="C564" s="353">
        <v>1</v>
      </c>
    </row>
    <row r="565" ht="15" customHeight="1">
      <c r="B565" s="353" t="s">
        <v>290</v>
      </c>
      <c r="C565" s="353">
        <v>1</v>
      </c>
    </row>
    <row r="566" ht="15" customHeight="1">
      <c r="B566" s="353" t="s">
        <v>290</v>
      </c>
      <c r="C566" s="353">
        <v>1</v>
      </c>
    </row>
    <row r="567" ht="15" customHeight="1">
      <c r="B567" s="353" t="s">
        <v>290</v>
      </c>
      <c r="C567" s="353">
        <v>1</v>
      </c>
    </row>
    <row r="568" ht="15" customHeight="1">
      <c r="B568" s="353" t="s">
        <v>290</v>
      </c>
      <c r="C568" s="353">
        <v>1</v>
      </c>
    </row>
    <row r="569" ht="15" customHeight="1">
      <c r="B569" s="353" t="s">
        <v>290</v>
      </c>
      <c r="C569" s="353">
        <v>1</v>
      </c>
    </row>
    <row r="570" ht="15" customHeight="1">
      <c r="B570" s="353" t="s">
        <v>290</v>
      </c>
      <c r="C570" s="353">
        <v>1</v>
      </c>
    </row>
    <row r="571" ht="15" customHeight="1">
      <c r="B571" s="353" t="s">
        <v>290</v>
      </c>
      <c r="C571" s="353">
        <v>1</v>
      </c>
    </row>
    <row r="572" ht="15" customHeight="1">
      <c r="B572" s="353" t="s">
        <v>290</v>
      </c>
      <c r="C572" s="353">
        <v>1</v>
      </c>
    </row>
    <row r="573" ht="15" customHeight="1">
      <c r="B573" s="353" t="s">
        <v>290</v>
      </c>
      <c r="C573" s="353">
        <v>1</v>
      </c>
    </row>
    <row r="574" ht="15" customHeight="1">
      <c r="B574" s="353" t="s">
        <v>290</v>
      </c>
      <c r="C574" s="353">
        <v>1</v>
      </c>
    </row>
    <row r="575" ht="15" customHeight="1">
      <c r="B575" s="353" t="s">
        <v>290</v>
      </c>
      <c r="C575" s="353">
        <v>1</v>
      </c>
    </row>
    <row r="576" ht="15" customHeight="1">
      <c r="B576" s="353" t="s">
        <v>290</v>
      </c>
      <c r="C576" s="353">
        <v>1</v>
      </c>
    </row>
    <row r="577" ht="15" customHeight="1">
      <c r="B577" s="353" t="s">
        <v>290</v>
      </c>
      <c r="C577" s="353">
        <v>1</v>
      </c>
    </row>
    <row r="578" ht="15" customHeight="1">
      <c r="B578" s="353" t="s">
        <v>290</v>
      </c>
      <c r="C578" s="353">
        <v>1</v>
      </c>
    </row>
    <row r="579" ht="15" customHeight="1">
      <c r="B579" s="353" t="s">
        <v>290</v>
      </c>
      <c r="C579" s="353">
        <v>1</v>
      </c>
    </row>
    <row r="580" ht="15" customHeight="1">
      <c r="B580" s="353" t="s">
        <v>290</v>
      </c>
      <c r="C580" s="353">
        <v>1</v>
      </c>
    </row>
    <row r="581" ht="15" customHeight="1">
      <c r="B581" s="353" t="s">
        <v>290</v>
      </c>
      <c r="C581" s="353">
        <v>1</v>
      </c>
    </row>
    <row r="582" ht="15" customHeight="1">
      <c r="B582" s="353" t="s">
        <v>290</v>
      </c>
      <c r="C582" s="353">
        <v>1</v>
      </c>
    </row>
    <row r="583" ht="15" customHeight="1">
      <c r="B583" s="353" t="s">
        <v>290</v>
      </c>
      <c r="C583" s="353">
        <v>1</v>
      </c>
    </row>
    <row r="584" ht="15" customHeight="1">
      <c r="B584" s="353" t="s">
        <v>290</v>
      </c>
      <c r="C584" s="353">
        <v>1</v>
      </c>
    </row>
    <row r="585" ht="15" customHeight="1">
      <c r="B585" s="353" t="s">
        <v>290</v>
      </c>
      <c r="C585" s="353">
        <v>1</v>
      </c>
    </row>
    <row r="586" ht="15" customHeight="1">
      <c r="B586" s="353" t="s">
        <v>290</v>
      </c>
      <c r="C586" s="353">
        <v>1</v>
      </c>
    </row>
    <row r="587" ht="15" customHeight="1">
      <c r="B587" s="353" t="s">
        <v>290</v>
      </c>
      <c r="C587" s="353">
        <v>1</v>
      </c>
    </row>
    <row r="588" ht="15" customHeight="1">
      <c r="B588" s="353" t="s">
        <v>290</v>
      </c>
      <c r="C588" s="353">
        <v>1</v>
      </c>
    </row>
    <row r="589" ht="15" customHeight="1">
      <c r="B589" s="353" t="s">
        <v>290</v>
      </c>
      <c r="C589" s="353">
        <v>1</v>
      </c>
    </row>
    <row r="590" ht="15" customHeight="1">
      <c r="B590" s="353" t="s">
        <v>290</v>
      </c>
      <c r="C590" s="353">
        <v>1</v>
      </c>
    </row>
    <row r="591" ht="15" customHeight="1">
      <c r="B591" s="353" t="s">
        <v>290</v>
      </c>
      <c r="C591" s="353">
        <v>1</v>
      </c>
    </row>
    <row r="592" ht="15" customHeight="1">
      <c r="B592" s="353" t="s">
        <v>290</v>
      </c>
      <c r="C592" s="353">
        <v>1</v>
      </c>
    </row>
    <row r="593" ht="15" customHeight="1">
      <c r="B593" s="353" t="s">
        <v>290</v>
      </c>
      <c r="C593" s="353">
        <v>1</v>
      </c>
    </row>
    <row r="594" ht="15" customHeight="1">
      <c r="B594" s="353" t="s">
        <v>290</v>
      </c>
      <c r="C594" s="353">
        <v>1</v>
      </c>
    </row>
    <row r="595" ht="15" customHeight="1">
      <c r="B595" s="353" t="s">
        <v>290</v>
      </c>
      <c r="C595" s="353">
        <v>1</v>
      </c>
    </row>
    <row r="596" ht="15" customHeight="1">
      <c r="B596" s="353" t="s">
        <v>290</v>
      </c>
      <c r="C596" s="353">
        <v>1</v>
      </c>
    </row>
    <row r="597" ht="15" customHeight="1">
      <c r="B597" s="353" t="s">
        <v>290</v>
      </c>
      <c r="C597" s="353">
        <v>1</v>
      </c>
    </row>
    <row r="598" ht="15" customHeight="1">
      <c r="B598" s="353" t="s">
        <v>290</v>
      </c>
      <c r="C598" s="353">
        <v>1</v>
      </c>
    </row>
    <row r="599" ht="15" customHeight="1">
      <c r="B599" s="353" t="s">
        <v>290</v>
      </c>
      <c r="C599" s="353">
        <v>1</v>
      </c>
    </row>
    <row r="600" ht="15" customHeight="1">
      <c r="B600" s="353" t="s">
        <v>290</v>
      </c>
      <c r="C600" s="353">
        <v>1</v>
      </c>
    </row>
    <row r="601" ht="15" customHeight="1">
      <c r="B601" s="353" t="s">
        <v>290</v>
      </c>
      <c r="C601" s="353">
        <v>1</v>
      </c>
    </row>
    <row r="602" ht="15" customHeight="1">
      <c r="B602" s="353" t="s">
        <v>290</v>
      </c>
      <c r="C602" s="353">
        <v>1</v>
      </c>
    </row>
    <row r="603" ht="15" customHeight="1">
      <c r="B603" s="353" t="s">
        <v>290</v>
      </c>
      <c r="C603" s="353">
        <v>1</v>
      </c>
    </row>
    <row r="604" ht="15" customHeight="1">
      <c r="B604" s="353" t="s">
        <v>290</v>
      </c>
      <c r="C604" s="353">
        <v>1</v>
      </c>
    </row>
    <row r="605" ht="15" customHeight="1">
      <c r="B605" s="353" t="s">
        <v>290</v>
      </c>
      <c r="C605" s="353">
        <v>1</v>
      </c>
    </row>
    <row r="606" ht="15" customHeight="1">
      <c r="B606" s="353" t="s">
        <v>290</v>
      </c>
      <c r="C606" s="353">
        <v>1</v>
      </c>
    </row>
    <row r="607" ht="15" customHeight="1">
      <c r="B607" s="353" t="s">
        <v>290</v>
      </c>
      <c r="C607" s="353">
        <v>1</v>
      </c>
    </row>
    <row r="608" ht="15" customHeight="1">
      <c r="B608" s="353" t="s">
        <v>290</v>
      </c>
      <c r="C608" s="353">
        <v>1</v>
      </c>
    </row>
    <row r="609" ht="15" customHeight="1">
      <c r="B609" s="353" t="s">
        <v>290</v>
      </c>
      <c r="C609" s="353">
        <v>1</v>
      </c>
    </row>
    <row r="610" ht="15" customHeight="1">
      <c r="B610" s="353" t="s">
        <v>290</v>
      </c>
      <c r="C610" s="353">
        <v>1</v>
      </c>
    </row>
    <row r="611" ht="15" customHeight="1">
      <c r="B611" s="353" t="s">
        <v>290</v>
      </c>
      <c r="C611" s="353">
        <v>1</v>
      </c>
    </row>
    <row r="612" ht="15" customHeight="1">
      <c r="B612" s="353" t="s">
        <v>290</v>
      </c>
      <c r="C612" s="353">
        <v>1</v>
      </c>
    </row>
    <row r="613" ht="15" customHeight="1">
      <c r="B613" s="353" t="s">
        <v>290</v>
      </c>
      <c r="C613" s="353">
        <v>1</v>
      </c>
    </row>
    <row r="614" ht="15" customHeight="1">
      <c r="B614" s="353" t="s">
        <v>290</v>
      </c>
      <c r="C614" s="353">
        <v>1</v>
      </c>
    </row>
    <row r="615" ht="15" customHeight="1">
      <c r="B615" s="353" t="s">
        <v>290</v>
      </c>
      <c r="C615" s="353">
        <v>1</v>
      </c>
    </row>
    <row r="616" ht="15" customHeight="1">
      <c r="B616" s="353" t="s">
        <v>290</v>
      </c>
      <c r="C616" s="353">
        <v>1</v>
      </c>
    </row>
    <row r="617" ht="15" customHeight="1">
      <c r="B617" s="353" t="s">
        <v>290</v>
      </c>
      <c r="C617" s="353">
        <v>1</v>
      </c>
    </row>
    <row r="618" ht="15" customHeight="1">
      <c r="B618" s="353" t="s">
        <v>290</v>
      </c>
      <c r="C618" s="353">
        <v>1</v>
      </c>
    </row>
    <row r="619" ht="15" customHeight="1">
      <c r="B619" s="353" t="s">
        <v>290</v>
      </c>
      <c r="C619" s="353">
        <v>1</v>
      </c>
    </row>
    <row r="620" ht="15" customHeight="1">
      <c r="B620" s="353" t="s">
        <v>290</v>
      </c>
      <c r="C620" s="353">
        <v>1</v>
      </c>
    </row>
    <row r="621" ht="15" customHeight="1">
      <c r="B621" s="353" t="s">
        <v>290</v>
      </c>
      <c r="C621" s="353">
        <v>1</v>
      </c>
    </row>
    <row r="622" ht="15" customHeight="1">
      <c r="B622" s="353" t="s">
        <v>290</v>
      </c>
      <c r="C622" s="353">
        <v>1</v>
      </c>
    </row>
    <row r="623" ht="15" customHeight="1">
      <c r="B623" s="353" t="s">
        <v>290</v>
      </c>
      <c r="C623" s="353">
        <v>1</v>
      </c>
    </row>
    <row r="624" ht="15" customHeight="1">
      <c r="B624" s="353" t="s">
        <v>290</v>
      </c>
      <c r="C624" s="353">
        <v>1</v>
      </c>
    </row>
    <row r="625" ht="15" customHeight="1">
      <c r="B625" s="353" t="s">
        <v>290</v>
      </c>
      <c r="C625" s="353">
        <v>1</v>
      </c>
    </row>
    <row r="626" ht="15" customHeight="1">
      <c r="B626" s="353" t="s">
        <v>290</v>
      </c>
      <c r="C626" s="353">
        <v>1</v>
      </c>
    </row>
    <row r="627" ht="15" customHeight="1">
      <c r="B627" s="353" t="s">
        <v>290</v>
      </c>
      <c r="C627" s="353">
        <v>1</v>
      </c>
    </row>
    <row r="628" ht="15" customHeight="1">
      <c r="B628" s="353" t="s">
        <v>290</v>
      </c>
      <c r="C628" s="353">
        <v>1</v>
      </c>
    </row>
    <row r="629" ht="15" customHeight="1">
      <c r="B629" s="353" t="s">
        <v>290</v>
      </c>
      <c r="C629" s="353">
        <v>1</v>
      </c>
    </row>
    <row r="630" ht="15" customHeight="1">
      <c r="B630" s="353" t="s">
        <v>290</v>
      </c>
      <c r="C630" s="353">
        <v>1</v>
      </c>
    </row>
    <row r="631" ht="15" customHeight="1">
      <c r="B631" s="353" t="s">
        <v>290</v>
      </c>
      <c r="C631" s="353">
        <v>1</v>
      </c>
    </row>
    <row r="632" ht="15" customHeight="1">
      <c r="B632" s="353" t="s">
        <v>290</v>
      </c>
      <c r="C632" s="353">
        <v>1</v>
      </c>
    </row>
    <row r="633" ht="15" customHeight="1">
      <c r="B633" s="353" t="s">
        <v>290</v>
      </c>
      <c r="C633" s="353">
        <v>1</v>
      </c>
    </row>
    <row r="634" ht="15" customHeight="1">
      <c r="B634" s="353" t="s">
        <v>290</v>
      </c>
      <c r="C634" s="353">
        <v>1</v>
      </c>
    </row>
    <row r="635" ht="15" customHeight="1">
      <c r="B635" s="353" t="s">
        <v>290</v>
      </c>
      <c r="C635" s="353">
        <v>1</v>
      </c>
    </row>
    <row r="636" ht="15" customHeight="1">
      <c r="B636" s="353" t="s">
        <v>290</v>
      </c>
      <c r="C636" s="353">
        <v>1</v>
      </c>
    </row>
    <row r="637" ht="15" customHeight="1">
      <c r="B637" s="353" t="s">
        <v>290</v>
      </c>
      <c r="C637" s="353">
        <v>1</v>
      </c>
    </row>
    <row r="638" ht="15" customHeight="1">
      <c r="B638" s="353" t="s">
        <v>290</v>
      </c>
      <c r="C638" s="353">
        <v>1</v>
      </c>
    </row>
    <row r="639" ht="15" customHeight="1">
      <c r="B639" s="353" t="s">
        <v>290</v>
      </c>
      <c r="C639" s="353">
        <v>1</v>
      </c>
    </row>
    <row r="640" ht="15" customHeight="1">
      <c r="B640" s="353" t="s">
        <v>290</v>
      </c>
      <c r="C640" s="353">
        <v>1</v>
      </c>
    </row>
    <row r="641" ht="15" customHeight="1">
      <c r="B641" s="353" t="s">
        <v>290</v>
      </c>
      <c r="C641" s="353">
        <v>1</v>
      </c>
    </row>
    <row r="642" ht="15" customHeight="1">
      <c r="B642" s="353" t="s">
        <v>290</v>
      </c>
      <c r="C642" s="353">
        <v>1</v>
      </c>
    </row>
    <row r="643" ht="15" customHeight="1">
      <c r="B643" s="353" t="s">
        <v>290</v>
      </c>
      <c r="C643" s="353">
        <v>1</v>
      </c>
    </row>
    <row r="644" ht="15" customHeight="1">
      <c r="B644" s="353" t="s">
        <v>290</v>
      </c>
      <c r="C644" s="353">
        <v>1</v>
      </c>
    </row>
    <row r="645" ht="15" customHeight="1">
      <c r="B645" s="353" t="s">
        <v>290</v>
      </c>
      <c r="C645" s="353">
        <v>1</v>
      </c>
    </row>
    <row r="646" ht="15" customHeight="1">
      <c r="B646" s="353" t="s">
        <v>290</v>
      </c>
      <c r="C646" s="353">
        <v>1</v>
      </c>
    </row>
    <row r="647" ht="15" customHeight="1">
      <c r="B647" s="353" t="s">
        <v>290</v>
      </c>
      <c r="C647" s="353">
        <v>1</v>
      </c>
    </row>
    <row r="648" ht="15" customHeight="1">
      <c r="B648" s="353" t="s">
        <v>290</v>
      </c>
      <c r="C648" s="353">
        <v>1</v>
      </c>
    </row>
    <row r="649" ht="15" customHeight="1">
      <c r="B649" s="353" t="s">
        <v>290</v>
      </c>
      <c r="C649" s="353">
        <v>1</v>
      </c>
    </row>
    <row r="650" ht="15" customHeight="1">
      <c r="B650" s="353" t="s">
        <v>290</v>
      </c>
      <c r="C650" s="353">
        <v>1</v>
      </c>
    </row>
    <row r="651" ht="15" customHeight="1">
      <c r="B651" s="353" t="s">
        <v>290</v>
      </c>
      <c r="C651" s="353">
        <v>1</v>
      </c>
    </row>
    <row r="652" ht="15" customHeight="1">
      <c r="B652" s="353" t="s">
        <v>290</v>
      </c>
      <c r="C652" s="353">
        <v>1</v>
      </c>
    </row>
    <row r="653" ht="15" customHeight="1">
      <c r="B653" s="353" t="s">
        <v>290</v>
      </c>
      <c r="C653" s="353">
        <v>1</v>
      </c>
    </row>
    <row r="654" ht="15" customHeight="1">
      <c r="B654" s="353" t="s">
        <v>290</v>
      </c>
      <c r="C654" s="353">
        <v>1</v>
      </c>
    </row>
    <row r="655" ht="15" customHeight="1">
      <c r="B655" s="353" t="s">
        <v>290</v>
      </c>
      <c r="C655" s="353">
        <v>1</v>
      </c>
    </row>
    <row r="656" ht="15" customHeight="1">
      <c r="B656" s="353" t="s">
        <v>290</v>
      </c>
      <c r="C656" s="353">
        <v>1</v>
      </c>
    </row>
    <row r="657" ht="15" customHeight="1">
      <c r="B657" s="353" t="s">
        <v>290</v>
      </c>
      <c r="C657" s="353">
        <v>1</v>
      </c>
    </row>
    <row r="658" ht="15" customHeight="1">
      <c r="B658" s="353" t="s">
        <v>290</v>
      </c>
      <c r="C658" s="353">
        <v>1</v>
      </c>
    </row>
    <row r="659" ht="15" customHeight="1">
      <c r="B659" s="353" t="s">
        <v>290</v>
      </c>
      <c r="C659" s="353">
        <v>1</v>
      </c>
    </row>
    <row r="660" ht="15" customHeight="1">
      <c r="B660" s="353" t="s">
        <v>290</v>
      </c>
      <c r="C660" s="353">
        <v>1</v>
      </c>
    </row>
    <row r="661" ht="15" customHeight="1">
      <c r="B661" s="353" t="s">
        <v>290</v>
      </c>
      <c r="C661" s="353">
        <v>1</v>
      </c>
    </row>
    <row r="662" ht="15" customHeight="1">
      <c r="B662" s="353" t="s">
        <v>290</v>
      </c>
      <c r="C662" s="353">
        <v>1</v>
      </c>
    </row>
    <row r="663" ht="15" customHeight="1">
      <c r="B663" s="353" t="s">
        <v>290</v>
      </c>
      <c r="C663" s="353">
        <v>1</v>
      </c>
    </row>
    <row r="664" ht="15" customHeight="1">
      <c r="B664" s="353" t="s">
        <v>290</v>
      </c>
      <c r="C664" s="353">
        <v>1</v>
      </c>
    </row>
    <row r="665" ht="15" customHeight="1">
      <c r="B665" s="353" t="s">
        <v>290</v>
      </c>
      <c r="C665" s="353">
        <v>1</v>
      </c>
    </row>
    <row r="666" ht="15" customHeight="1">
      <c r="B666" s="353" t="s">
        <v>290</v>
      </c>
      <c r="C666" s="353">
        <v>1</v>
      </c>
    </row>
    <row r="667" ht="15" customHeight="1">
      <c r="B667" s="353" t="s">
        <v>290</v>
      </c>
      <c r="C667" s="353">
        <v>1</v>
      </c>
    </row>
    <row r="668" ht="15" customHeight="1">
      <c r="B668" s="353" t="s">
        <v>290</v>
      </c>
      <c r="C668" s="353">
        <v>1</v>
      </c>
    </row>
    <row r="669" ht="15" customHeight="1">
      <c r="B669" s="353" t="s">
        <v>290</v>
      </c>
      <c r="C669" s="353">
        <v>1</v>
      </c>
    </row>
    <row r="670" ht="15" customHeight="1">
      <c r="B670" s="353" t="s">
        <v>290</v>
      </c>
      <c r="C670" s="353">
        <v>1</v>
      </c>
    </row>
    <row r="671" ht="15" customHeight="1">
      <c r="B671" s="353" t="s">
        <v>290</v>
      </c>
      <c r="C671" s="353">
        <v>1</v>
      </c>
    </row>
    <row r="672" ht="15" customHeight="1">
      <c r="B672" s="353" t="s">
        <v>290</v>
      </c>
      <c r="C672" s="353">
        <v>1</v>
      </c>
    </row>
    <row r="673" ht="15" customHeight="1">
      <c r="B673" s="353" t="s">
        <v>290</v>
      </c>
      <c r="C673" s="353">
        <v>1</v>
      </c>
    </row>
    <row r="674" ht="15" customHeight="1">
      <c r="B674" s="353" t="s">
        <v>290</v>
      </c>
      <c r="C674" s="353">
        <v>1</v>
      </c>
    </row>
    <row r="675" ht="15" customHeight="1">
      <c r="B675" s="353" t="s">
        <v>290</v>
      </c>
      <c r="C675" s="353">
        <v>1</v>
      </c>
    </row>
    <row r="676" ht="15" customHeight="1">
      <c r="B676" s="353" t="s">
        <v>290</v>
      </c>
      <c r="C676" s="353">
        <v>1</v>
      </c>
    </row>
    <row r="677" ht="15" customHeight="1">
      <c r="B677" s="353" t="s">
        <v>290</v>
      </c>
      <c r="C677" s="353">
        <v>1</v>
      </c>
    </row>
    <row r="678" ht="15" customHeight="1">
      <c r="B678" s="353" t="s">
        <v>290</v>
      </c>
      <c r="C678" s="353">
        <v>1</v>
      </c>
    </row>
    <row r="679" ht="15" customHeight="1">
      <c r="B679" s="353" t="s">
        <v>290</v>
      </c>
      <c r="C679" s="353">
        <v>1</v>
      </c>
    </row>
    <row r="680" ht="15" customHeight="1">
      <c r="B680" s="353" t="s">
        <v>290</v>
      </c>
      <c r="C680" s="353">
        <v>1</v>
      </c>
    </row>
    <row r="681" ht="15" customHeight="1">
      <c r="B681" s="353" t="s">
        <v>290</v>
      </c>
      <c r="C681" s="353">
        <v>1</v>
      </c>
    </row>
    <row r="682" ht="15" customHeight="1">
      <c r="B682" s="353" t="s">
        <v>290</v>
      </c>
      <c r="C682" s="353">
        <v>1</v>
      </c>
    </row>
    <row r="683" ht="15" customHeight="1">
      <c r="B683" s="353" t="s">
        <v>290</v>
      </c>
      <c r="C683" s="353">
        <v>1</v>
      </c>
    </row>
    <row r="684" ht="15" customHeight="1">
      <c r="B684" s="353" t="s">
        <v>290</v>
      </c>
      <c r="C684" s="353">
        <v>1</v>
      </c>
    </row>
    <row r="685" ht="15" customHeight="1">
      <c r="B685" s="353" t="s">
        <v>290</v>
      </c>
      <c r="C685" s="353">
        <v>1</v>
      </c>
    </row>
    <row r="686" ht="15" customHeight="1">
      <c r="B686" s="353" t="s">
        <v>290</v>
      </c>
      <c r="C686" s="353">
        <v>1</v>
      </c>
    </row>
    <row r="687" ht="15" customHeight="1">
      <c r="B687" s="353" t="s">
        <v>290</v>
      </c>
      <c r="C687" s="353">
        <v>1</v>
      </c>
    </row>
    <row r="688" ht="15" customHeight="1">
      <c r="B688" s="353" t="s">
        <v>290</v>
      </c>
      <c r="C688" s="353">
        <v>1</v>
      </c>
    </row>
    <row r="689" ht="15" customHeight="1">
      <c r="B689" s="353" t="s">
        <v>290</v>
      </c>
      <c r="C689" s="353">
        <v>1</v>
      </c>
    </row>
    <row r="690" ht="15" customHeight="1">
      <c r="B690" s="353" t="s">
        <v>290</v>
      </c>
      <c r="C690" s="353">
        <v>1</v>
      </c>
    </row>
    <row r="691" ht="15" customHeight="1">
      <c r="B691" s="353" t="s">
        <v>290</v>
      </c>
      <c r="C691" s="353">
        <v>1</v>
      </c>
    </row>
    <row r="692" ht="15" customHeight="1">
      <c r="B692" s="353" t="s">
        <v>290</v>
      </c>
      <c r="C692" s="353">
        <v>1</v>
      </c>
    </row>
    <row r="693" ht="15" customHeight="1">
      <c r="B693" s="353" t="s">
        <v>290</v>
      </c>
      <c r="C693" s="353">
        <v>1</v>
      </c>
    </row>
    <row r="694" ht="15" customHeight="1">
      <c r="B694" s="353" t="s">
        <v>290</v>
      </c>
      <c r="C694" s="353">
        <v>1</v>
      </c>
    </row>
    <row r="695" ht="15" customHeight="1">
      <c r="B695" s="353" t="s">
        <v>290</v>
      </c>
      <c r="C695" s="353">
        <v>1</v>
      </c>
    </row>
    <row r="696" ht="15" customHeight="1">
      <c r="B696" s="353" t="s">
        <v>290</v>
      </c>
      <c r="C696" s="353">
        <v>1</v>
      </c>
    </row>
    <row r="697" ht="15" customHeight="1">
      <c r="B697" s="353" t="s">
        <v>290</v>
      </c>
      <c r="C697" s="353">
        <v>1</v>
      </c>
    </row>
    <row r="698" ht="15" customHeight="1">
      <c r="B698" s="353" t="s">
        <v>290</v>
      </c>
      <c r="C698" s="353">
        <v>1</v>
      </c>
    </row>
    <row r="699" ht="15" customHeight="1">
      <c r="B699" s="353" t="s">
        <v>290</v>
      </c>
      <c r="C699" s="353">
        <v>1</v>
      </c>
    </row>
    <row r="700" ht="15" customHeight="1">
      <c r="B700" s="353" t="s">
        <v>290</v>
      </c>
      <c r="C700" s="353">
        <v>1</v>
      </c>
    </row>
    <row r="701" ht="15" customHeight="1">
      <c r="B701" s="353" t="s">
        <v>290</v>
      </c>
      <c r="C701" s="353">
        <v>1</v>
      </c>
    </row>
    <row r="702" ht="15" customHeight="1">
      <c r="B702" s="353" t="s">
        <v>290</v>
      </c>
      <c r="C702" s="353">
        <v>1</v>
      </c>
    </row>
    <row r="703" ht="15" customHeight="1">
      <c r="B703" s="353" t="s">
        <v>290</v>
      </c>
      <c r="C703" s="353">
        <v>1</v>
      </c>
    </row>
    <row r="704" ht="15" customHeight="1">
      <c r="B704" s="353" t="s">
        <v>290</v>
      </c>
      <c r="C704" s="353">
        <v>1</v>
      </c>
    </row>
    <row r="705" ht="15" customHeight="1">
      <c r="B705" s="353" t="s">
        <v>290</v>
      </c>
      <c r="C705" s="353">
        <v>1</v>
      </c>
    </row>
    <row r="706" ht="15" customHeight="1">
      <c r="B706" s="353" t="s">
        <v>290</v>
      </c>
      <c r="C706" s="353">
        <v>1</v>
      </c>
    </row>
    <row r="707" ht="15" customHeight="1">
      <c r="B707" s="353" t="s">
        <v>290</v>
      </c>
      <c r="C707" s="353">
        <v>1</v>
      </c>
    </row>
    <row r="708" ht="15" customHeight="1">
      <c r="B708" s="353" t="s">
        <v>290</v>
      </c>
      <c r="C708" s="353">
        <v>1</v>
      </c>
    </row>
    <row r="709" ht="15" customHeight="1">
      <c r="B709" s="353" t="s">
        <v>290</v>
      </c>
      <c r="C709" s="353">
        <v>1</v>
      </c>
    </row>
    <row r="710" ht="15" customHeight="1">
      <c r="B710" s="353" t="s">
        <v>290</v>
      </c>
      <c r="C710" s="353">
        <v>1</v>
      </c>
    </row>
    <row r="711" ht="15" customHeight="1">
      <c r="B711" s="353" t="s">
        <v>290</v>
      </c>
      <c r="C711" s="353">
        <v>1</v>
      </c>
    </row>
    <row r="712" ht="15" customHeight="1">
      <c r="B712" s="353" t="s">
        <v>290</v>
      </c>
      <c r="C712" s="353">
        <v>1</v>
      </c>
    </row>
    <row r="713" ht="15" customHeight="1">
      <c r="B713" s="353" t="s">
        <v>290</v>
      </c>
      <c r="C713" s="353">
        <v>1</v>
      </c>
    </row>
    <row r="714" ht="15" customHeight="1">
      <c r="B714" s="353" t="s">
        <v>290</v>
      </c>
      <c r="C714" s="353">
        <v>1</v>
      </c>
    </row>
    <row r="715" ht="15" customHeight="1">
      <c r="B715" s="353" t="s">
        <v>290</v>
      </c>
      <c r="C715" s="353">
        <v>1</v>
      </c>
    </row>
    <row r="716" ht="15" customHeight="1">
      <c r="B716" s="353" t="s">
        <v>290</v>
      </c>
      <c r="C716" s="353">
        <v>1</v>
      </c>
    </row>
    <row r="717" ht="15" customHeight="1">
      <c r="B717" s="353" t="s">
        <v>290</v>
      </c>
      <c r="C717" s="353">
        <v>1</v>
      </c>
    </row>
    <row r="718" ht="15" customHeight="1">
      <c r="B718" s="353" t="s">
        <v>290</v>
      </c>
      <c r="C718" s="353">
        <v>1</v>
      </c>
    </row>
    <row r="719" ht="15" customHeight="1">
      <c r="B719" s="353" t="s">
        <v>290</v>
      </c>
      <c r="C719" s="353">
        <v>1</v>
      </c>
    </row>
    <row r="720" ht="15" customHeight="1">
      <c r="B720" s="353" t="s">
        <v>290</v>
      </c>
      <c r="C720" s="353">
        <v>1</v>
      </c>
    </row>
    <row r="721" ht="15" customHeight="1">
      <c r="B721" s="353" t="s">
        <v>290</v>
      </c>
      <c r="C721" s="353">
        <v>1</v>
      </c>
    </row>
    <row r="722" ht="15" customHeight="1">
      <c r="B722" s="353" t="s">
        <v>290</v>
      </c>
      <c r="C722" s="353">
        <v>1</v>
      </c>
    </row>
    <row r="723" ht="15" customHeight="1">
      <c r="B723" s="353" t="s">
        <v>290</v>
      </c>
      <c r="C723" s="353">
        <v>1</v>
      </c>
    </row>
    <row r="724" ht="15" customHeight="1">
      <c r="B724" s="353" t="s">
        <v>290</v>
      </c>
      <c r="C724" s="353">
        <v>1</v>
      </c>
    </row>
    <row r="725" ht="15" customHeight="1">
      <c r="B725" s="353" t="s">
        <v>290</v>
      </c>
      <c r="C725" s="353">
        <v>1</v>
      </c>
    </row>
    <row r="726" ht="15" customHeight="1">
      <c r="B726" s="353" t="s">
        <v>290</v>
      </c>
      <c r="C726" s="353">
        <v>1</v>
      </c>
    </row>
    <row r="727" ht="15" customHeight="1">
      <c r="B727" s="353" t="s">
        <v>290</v>
      </c>
      <c r="C727" s="353">
        <v>1</v>
      </c>
    </row>
    <row r="728" ht="15" customHeight="1">
      <c r="B728" s="353" t="s">
        <v>290</v>
      </c>
      <c r="C728" s="353">
        <v>1</v>
      </c>
    </row>
    <row r="729" ht="15" customHeight="1">
      <c r="B729" s="353" t="s">
        <v>290</v>
      </c>
      <c r="C729" s="353">
        <v>1</v>
      </c>
    </row>
    <row r="730" ht="15" customHeight="1">
      <c r="B730" s="353" t="s">
        <v>290</v>
      </c>
      <c r="C730" s="353">
        <v>1</v>
      </c>
    </row>
    <row r="731" ht="15" customHeight="1">
      <c r="B731" s="353" t="s">
        <v>290</v>
      </c>
      <c r="C731" s="353">
        <v>1</v>
      </c>
    </row>
    <row r="732" ht="15" customHeight="1">
      <c r="B732" s="353" t="s">
        <v>290</v>
      </c>
      <c r="C732" s="353">
        <v>1</v>
      </c>
    </row>
    <row r="733" ht="15" customHeight="1">
      <c r="B733" s="353" t="s">
        <v>290</v>
      </c>
      <c r="C733" s="353">
        <v>1</v>
      </c>
    </row>
    <row r="734" ht="15" customHeight="1">
      <c r="B734" s="353" t="s">
        <v>290</v>
      </c>
      <c r="C734" s="353">
        <v>1</v>
      </c>
    </row>
    <row r="735" ht="15" customHeight="1">
      <c r="B735" s="353" t="s">
        <v>290</v>
      </c>
      <c r="C735" s="353">
        <v>1</v>
      </c>
    </row>
    <row r="736" ht="15" customHeight="1">
      <c r="B736" s="353" t="s">
        <v>290</v>
      </c>
      <c r="C736" s="353">
        <v>1</v>
      </c>
    </row>
    <row r="737" ht="15" customHeight="1">
      <c r="B737" s="353" t="s">
        <v>290</v>
      </c>
      <c r="C737" s="353">
        <v>1</v>
      </c>
    </row>
    <row r="738" ht="15" customHeight="1">
      <c r="B738" s="353" t="s">
        <v>290</v>
      </c>
      <c r="C738" s="353">
        <v>1</v>
      </c>
    </row>
    <row r="739" ht="15" customHeight="1">
      <c r="B739" s="353" t="s">
        <v>290</v>
      </c>
      <c r="C739" s="353">
        <v>1</v>
      </c>
    </row>
    <row r="740" ht="15" customHeight="1">
      <c r="B740" s="353" t="s">
        <v>290</v>
      </c>
      <c r="C740" s="353">
        <v>1</v>
      </c>
    </row>
    <row r="741" ht="15" customHeight="1">
      <c r="B741" s="353" t="s">
        <v>290</v>
      </c>
      <c r="C741" s="353">
        <v>1</v>
      </c>
    </row>
    <row r="742" ht="15" customHeight="1">
      <c r="B742" s="353" t="s">
        <v>290</v>
      </c>
      <c r="C742" s="353">
        <v>1</v>
      </c>
    </row>
    <row r="743" ht="15" customHeight="1">
      <c r="B743" s="353" t="s">
        <v>290</v>
      </c>
      <c r="C743" s="353">
        <v>1</v>
      </c>
    </row>
    <row r="744" ht="15" customHeight="1">
      <c r="B744" s="353" t="s">
        <v>290</v>
      </c>
      <c r="C744" s="353">
        <v>1</v>
      </c>
    </row>
    <row r="745" ht="15" customHeight="1">
      <c r="B745" s="353" t="s">
        <v>290</v>
      </c>
      <c r="C745" s="353">
        <v>1</v>
      </c>
    </row>
    <row r="746" ht="15" customHeight="1">
      <c r="B746" s="353" t="s">
        <v>290</v>
      </c>
      <c r="C746" s="353">
        <v>1</v>
      </c>
    </row>
    <row r="747" ht="15" customHeight="1">
      <c r="B747" s="353" t="s">
        <v>290</v>
      </c>
      <c r="C747" s="353">
        <v>1</v>
      </c>
    </row>
    <row r="748" ht="15" customHeight="1">
      <c r="B748" s="353" t="s">
        <v>290</v>
      </c>
      <c r="C748" s="353">
        <v>1</v>
      </c>
    </row>
    <row r="749" ht="15" customHeight="1">
      <c r="B749" s="353" t="s">
        <v>290</v>
      </c>
      <c r="C749" s="353">
        <v>1</v>
      </c>
    </row>
    <row r="750" ht="15" customHeight="1">
      <c r="B750" s="353" t="s">
        <v>290</v>
      </c>
      <c r="C750" s="353">
        <v>1</v>
      </c>
    </row>
    <row r="751" ht="15" customHeight="1">
      <c r="B751" s="353" t="s">
        <v>290</v>
      </c>
      <c r="C751" s="353">
        <v>1</v>
      </c>
    </row>
    <row r="752" ht="15" customHeight="1">
      <c r="B752" s="353" t="s">
        <v>290</v>
      </c>
      <c r="C752" s="353">
        <v>1</v>
      </c>
    </row>
    <row r="753" ht="15" customHeight="1">
      <c r="B753" s="353" t="s">
        <v>290</v>
      </c>
      <c r="C753" s="353">
        <v>1</v>
      </c>
    </row>
    <row r="754" ht="15" customHeight="1">
      <c r="B754" s="353" t="s">
        <v>290</v>
      </c>
      <c r="C754" s="353">
        <v>1</v>
      </c>
    </row>
    <row r="755" ht="15" customHeight="1">
      <c r="B755" s="353" t="s">
        <v>290</v>
      </c>
      <c r="C755" s="353">
        <v>1</v>
      </c>
    </row>
    <row r="756" ht="15" customHeight="1">
      <c r="B756" s="353" t="s">
        <v>290</v>
      </c>
      <c r="C756" s="353">
        <v>1</v>
      </c>
    </row>
    <row r="757" ht="15" customHeight="1">
      <c r="B757" s="353" t="s">
        <v>290</v>
      </c>
      <c r="C757" s="353">
        <v>1</v>
      </c>
    </row>
    <row r="758" ht="15" customHeight="1">
      <c r="B758" s="353" t="s">
        <v>290</v>
      </c>
      <c r="C758" s="353">
        <v>1</v>
      </c>
    </row>
    <row r="759" ht="15" customHeight="1">
      <c r="B759" s="353" t="s">
        <v>290</v>
      </c>
      <c r="C759" s="353">
        <v>1</v>
      </c>
    </row>
    <row r="760" ht="15" customHeight="1">
      <c r="B760" s="353" t="s">
        <v>290</v>
      </c>
      <c r="C760" s="353">
        <v>1</v>
      </c>
    </row>
    <row r="761" ht="15" customHeight="1">
      <c r="B761" s="353" t="s">
        <v>290</v>
      </c>
      <c r="C761" s="353">
        <v>1</v>
      </c>
    </row>
    <row r="762" ht="15" customHeight="1">
      <c r="B762" s="353" t="s">
        <v>290</v>
      </c>
      <c r="C762" s="353">
        <v>1</v>
      </c>
    </row>
    <row r="763" ht="15" customHeight="1">
      <c r="B763" s="353" t="s">
        <v>290</v>
      </c>
      <c r="C763" s="353">
        <v>1</v>
      </c>
    </row>
    <row r="764" ht="15" customHeight="1">
      <c r="B764" s="353" t="s">
        <v>290</v>
      </c>
      <c r="C764" s="353">
        <v>1</v>
      </c>
    </row>
    <row r="765" ht="15" customHeight="1">
      <c r="B765" s="353" t="s">
        <v>290</v>
      </c>
      <c r="C765" s="353">
        <v>1</v>
      </c>
    </row>
    <row r="766" ht="15" customHeight="1">
      <c r="B766" s="353" t="s">
        <v>290</v>
      </c>
      <c r="C766" s="353">
        <v>1</v>
      </c>
    </row>
    <row r="767" ht="15" customHeight="1">
      <c r="B767" s="353" t="s">
        <v>290</v>
      </c>
      <c r="C767" s="353">
        <v>1</v>
      </c>
    </row>
    <row r="768" ht="15" customHeight="1">
      <c r="B768" s="353" t="s">
        <v>290</v>
      </c>
      <c r="C768" s="353">
        <v>1</v>
      </c>
    </row>
    <row r="769" ht="15" customHeight="1">
      <c r="B769" s="353" t="s">
        <v>290</v>
      </c>
      <c r="C769" s="353">
        <v>1</v>
      </c>
    </row>
    <row r="770" ht="15" customHeight="1">
      <c r="B770" s="353" t="s">
        <v>290</v>
      </c>
      <c r="C770" s="353">
        <v>1</v>
      </c>
    </row>
    <row r="771" ht="15" customHeight="1">
      <c r="B771" s="353" t="s">
        <v>290</v>
      </c>
      <c r="C771" s="353">
        <v>1</v>
      </c>
    </row>
    <row r="772" ht="15" customHeight="1">
      <c r="B772" s="353" t="s">
        <v>290</v>
      </c>
      <c r="C772" s="353">
        <v>1</v>
      </c>
    </row>
    <row r="773" ht="15" customHeight="1">
      <c r="B773" s="353" t="s">
        <v>290</v>
      </c>
      <c r="C773" s="353">
        <v>1</v>
      </c>
    </row>
    <row r="774" ht="15" customHeight="1">
      <c r="B774" s="353" t="s">
        <v>290</v>
      </c>
      <c r="C774" s="353">
        <v>1</v>
      </c>
    </row>
    <row r="775" ht="15" customHeight="1">
      <c r="B775" s="353" t="s">
        <v>290</v>
      </c>
      <c r="C775" s="353">
        <v>1</v>
      </c>
    </row>
    <row r="776" ht="15" customHeight="1">
      <c r="B776" s="353" t="s">
        <v>290</v>
      </c>
      <c r="C776" s="353">
        <v>1</v>
      </c>
    </row>
    <row r="777" ht="15" customHeight="1">
      <c r="B777" s="353" t="s">
        <v>290</v>
      </c>
      <c r="C777" s="353">
        <v>1</v>
      </c>
    </row>
    <row r="778" ht="15" customHeight="1">
      <c r="B778" s="353" t="s">
        <v>290</v>
      </c>
      <c r="C778" s="353">
        <v>1</v>
      </c>
    </row>
    <row r="779" ht="15" customHeight="1">
      <c r="B779" s="353" t="s">
        <v>290</v>
      </c>
      <c r="C779" s="353">
        <v>1</v>
      </c>
    </row>
    <row r="780" ht="15" customHeight="1">
      <c r="B780" s="353" t="s">
        <v>290</v>
      </c>
      <c r="C780" s="353">
        <v>1</v>
      </c>
    </row>
    <row r="781" ht="15" customHeight="1">
      <c r="B781" s="353" t="s">
        <v>290</v>
      </c>
      <c r="C781" s="353">
        <v>1</v>
      </c>
    </row>
    <row r="782" ht="15" customHeight="1">
      <c r="B782" s="353" t="s">
        <v>290</v>
      </c>
      <c r="C782" s="353">
        <v>1</v>
      </c>
    </row>
    <row r="783" ht="15" customHeight="1">
      <c r="B783" s="353" t="s">
        <v>290</v>
      </c>
      <c r="C783" s="353">
        <v>1</v>
      </c>
    </row>
    <row r="784" ht="15" customHeight="1">
      <c r="B784" s="353" t="s">
        <v>290</v>
      </c>
      <c r="C784" s="353">
        <v>1</v>
      </c>
    </row>
    <row r="785" ht="15" customHeight="1">
      <c r="B785" s="353" t="s">
        <v>290</v>
      </c>
      <c r="C785" s="353">
        <v>1</v>
      </c>
    </row>
    <row r="786" ht="15" customHeight="1">
      <c r="B786" s="353" t="s">
        <v>290</v>
      </c>
      <c r="C786" s="353">
        <v>1</v>
      </c>
    </row>
    <row r="787" ht="15" customHeight="1">
      <c r="B787" s="353" t="s">
        <v>290</v>
      </c>
      <c r="C787" s="353">
        <v>1</v>
      </c>
    </row>
    <row r="788" ht="15" customHeight="1">
      <c r="B788" s="353" t="s">
        <v>290</v>
      </c>
      <c r="C788" s="353">
        <v>1</v>
      </c>
    </row>
    <row r="789" ht="15" customHeight="1">
      <c r="B789" s="353" t="s">
        <v>290</v>
      </c>
      <c r="C789" s="353">
        <v>1</v>
      </c>
    </row>
    <row r="790" ht="15" customHeight="1">
      <c r="B790" s="353" t="s">
        <v>290</v>
      </c>
      <c r="C790" s="353">
        <v>1</v>
      </c>
    </row>
    <row r="791" ht="15" customHeight="1">
      <c r="B791" s="353" t="s">
        <v>290</v>
      </c>
      <c r="C791" s="353">
        <v>1</v>
      </c>
    </row>
    <row r="792" ht="15" customHeight="1">
      <c r="B792" s="353" t="s">
        <v>290</v>
      </c>
      <c r="C792" s="353">
        <v>1</v>
      </c>
    </row>
    <row r="793" ht="15" customHeight="1">
      <c r="B793" s="353" t="s">
        <v>290</v>
      </c>
      <c r="C793" s="353">
        <v>1</v>
      </c>
    </row>
    <row r="794" ht="15" customHeight="1">
      <c r="B794" s="353" t="s">
        <v>290</v>
      </c>
      <c r="C794" s="353">
        <v>1</v>
      </c>
    </row>
    <row r="795" ht="15" customHeight="1">
      <c r="B795" s="353" t="s">
        <v>290</v>
      </c>
      <c r="C795" s="353">
        <v>1</v>
      </c>
    </row>
    <row r="796" ht="15" customHeight="1">
      <c r="B796" s="353" t="s">
        <v>290</v>
      </c>
      <c r="C796" s="353">
        <v>1</v>
      </c>
    </row>
    <row r="797" ht="15" customHeight="1">
      <c r="B797" s="353" t="s">
        <v>290</v>
      </c>
      <c r="C797" s="353">
        <v>1</v>
      </c>
    </row>
    <row r="798" ht="15" customHeight="1">
      <c r="B798" s="353" t="s">
        <v>290</v>
      </c>
      <c r="C798" s="353">
        <v>1</v>
      </c>
    </row>
    <row r="799" ht="15" customHeight="1">
      <c r="B799" s="353" t="s">
        <v>290</v>
      </c>
      <c r="C799" s="353">
        <v>1</v>
      </c>
    </row>
    <row r="800" ht="15" customHeight="1">
      <c r="B800" s="353" t="s">
        <v>290</v>
      </c>
      <c r="C800" s="353">
        <v>1</v>
      </c>
    </row>
    <row r="801" ht="15" customHeight="1">
      <c r="B801" s="353" t="s">
        <v>290</v>
      </c>
      <c r="C801" s="353">
        <v>1</v>
      </c>
    </row>
    <row r="802" ht="15" customHeight="1">
      <c r="B802" s="353" t="s">
        <v>290</v>
      </c>
      <c r="C802" s="353">
        <v>1</v>
      </c>
    </row>
    <row r="803" ht="15" customHeight="1">
      <c r="B803" s="353" t="s">
        <v>290</v>
      </c>
      <c r="C803" s="353">
        <v>1</v>
      </c>
    </row>
    <row r="804" ht="15" customHeight="1">
      <c r="B804" s="353" t="s">
        <v>290</v>
      </c>
      <c r="C804" s="353">
        <v>1</v>
      </c>
    </row>
    <row r="805" ht="15" customHeight="1">
      <c r="B805" s="353" t="s">
        <v>290</v>
      </c>
      <c r="C805" s="353">
        <v>1</v>
      </c>
    </row>
    <row r="806" ht="15" customHeight="1">
      <c r="B806" s="353" t="s">
        <v>290</v>
      </c>
      <c r="C806" s="353">
        <v>1</v>
      </c>
    </row>
    <row r="807" ht="15" customHeight="1">
      <c r="B807" s="353" t="s">
        <v>290</v>
      </c>
      <c r="C807" s="353">
        <v>1</v>
      </c>
    </row>
    <row r="808" ht="15" customHeight="1">
      <c r="B808" s="353" t="s">
        <v>290</v>
      </c>
      <c r="C808" s="353">
        <v>1</v>
      </c>
    </row>
    <row r="809" ht="15" customHeight="1">
      <c r="B809" s="353" t="s">
        <v>290</v>
      </c>
      <c r="C809" s="353">
        <v>1</v>
      </c>
    </row>
    <row r="810" ht="15" customHeight="1">
      <c r="B810" s="353" t="s">
        <v>290</v>
      </c>
      <c r="C810" s="353">
        <v>1</v>
      </c>
    </row>
    <row r="811" ht="15" customHeight="1">
      <c r="B811" s="353" t="s">
        <v>290</v>
      </c>
      <c r="C811" s="353">
        <v>1</v>
      </c>
    </row>
    <row r="812" ht="15" customHeight="1">
      <c r="B812" s="353" t="s">
        <v>290</v>
      </c>
      <c r="C812" s="353">
        <v>1</v>
      </c>
    </row>
    <row r="813" ht="15" customHeight="1">
      <c r="B813" s="353" t="s">
        <v>290</v>
      </c>
      <c r="C813" s="353">
        <v>1</v>
      </c>
    </row>
    <row r="814" ht="15" customHeight="1">
      <c r="B814" s="353" t="s">
        <v>290</v>
      </c>
      <c r="C814" s="353">
        <v>1</v>
      </c>
    </row>
    <row r="815" ht="15" customHeight="1">
      <c r="B815" s="353" t="s">
        <v>290</v>
      </c>
      <c r="C815" s="353">
        <v>1</v>
      </c>
    </row>
    <row r="816" ht="15" customHeight="1">
      <c r="B816" s="353" t="s">
        <v>290</v>
      </c>
      <c r="C816" s="353">
        <v>1</v>
      </c>
    </row>
    <row r="817" ht="15" customHeight="1">
      <c r="B817" s="353" t="s">
        <v>290</v>
      </c>
      <c r="C817" s="353">
        <v>1</v>
      </c>
    </row>
    <row r="818" ht="15" customHeight="1">
      <c r="B818" s="353" t="s">
        <v>290</v>
      </c>
      <c r="C818" s="353">
        <v>1</v>
      </c>
    </row>
    <row r="819" ht="15" customHeight="1">
      <c r="B819" s="353" t="s">
        <v>290</v>
      </c>
      <c r="C819" s="353">
        <v>1</v>
      </c>
    </row>
    <row r="820" ht="15" customHeight="1">
      <c r="B820" s="353" t="s">
        <v>290</v>
      </c>
      <c r="C820" s="353">
        <v>1</v>
      </c>
    </row>
    <row r="821" ht="15" customHeight="1">
      <c r="B821" s="353" t="s">
        <v>290</v>
      </c>
      <c r="C821" s="353">
        <v>1</v>
      </c>
    </row>
    <row r="822" ht="15" customHeight="1">
      <c r="B822" s="353" t="s">
        <v>290</v>
      </c>
      <c r="C822" s="353">
        <v>1</v>
      </c>
    </row>
    <row r="823" ht="15" customHeight="1">
      <c r="B823" s="353" t="s">
        <v>290</v>
      </c>
      <c r="C823" s="353">
        <v>1</v>
      </c>
    </row>
    <row r="824" ht="15" customHeight="1">
      <c r="B824" s="353" t="s">
        <v>290</v>
      </c>
      <c r="C824" s="353">
        <v>1</v>
      </c>
    </row>
    <row r="825" ht="15" customHeight="1">
      <c r="B825" s="353" t="s">
        <v>290</v>
      </c>
      <c r="C825" s="353">
        <v>1</v>
      </c>
    </row>
    <row r="826" ht="15" customHeight="1">
      <c r="B826" s="353" t="s">
        <v>290</v>
      </c>
      <c r="C826" s="353">
        <v>1</v>
      </c>
    </row>
    <row r="827" ht="15" customHeight="1">
      <c r="B827" s="353" t="s">
        <v>290</v>
      </c>
      <c r="C827" s="353">
        <v>1</v>
      </c>
    </row>
    <row r="828" ht="15" customHeight="1">
      <c r="B828" s="353" t="s">
        <v>290</v>
      </c>
      <c r="C828" s="353">
        <v>1</v>
      </c>
    </row>
    <row r="829" ht="15" customHeight="1">
      <c r="B829" s="353" t="s">
        <v>290</v>
      </c>
      <c r="C829" s="353">
        <v>1</v>
      </c>
    </row>
    <row r="830" ht="15" customHeight="1">
      <c r="B830" s="353" t="s">
        <v>290</v>
      </c>
      <c r="C830" s="353">
        <v>1</v>
      </c>
    </row>
    <row r="831" ht="15" customHeight="1">
      <c r="B831" s="353" t="s">
        <v>290</v>
      </c>
      <c r="C831" s="353">
        <v>1</v>
      </c>
    </row>
    <row r="832" ht="15" customHeight="1">
      <c r="B832" s="353" t="s">
        <v>290</v>
      </c>
      <c r="C832" s="353">
        <v>1</v>
      </c>
    </row>
    <row r="833" ht="15" customHeight="1">
      <c r="B833" s="353" t="s">
        <v>290</v>
      </c>
      <c r="C833" s="353">
        <v>1</v>
      </c>
    </row>
    <row r="834" ht="15" customHeight="1">
      <c r="B834" s="353" t="s">
        <v>290</v>
      </c>
      <c r="C834" s="353">
        <v>1</v>
      </c>
    </row>
    <row r="835" ht="15" customHeight="1">
      <c r="B835" s="353" t="s">
        <v>290</v>
      </c>
      <c r="C835" s="353">
        <v>1</v>
      </c>
    </row>
    <row r="836" ht="15" customHeight="1">
      <c r="B836" s="353" t="s">
        <v>290</v>
      </c>
      <c r="C836" s="353">
        <v>1</v>
      </c>
    </row>
    <row r="837" ht="15" customHeight="1">
      <c r="B837" s="353" t="s">
        <v>290</v>
      </c>
      <c r="C837" s="353">
        <v>1</v>
      </c>
    </row>
    <row r="838" ht="15" customHeight="1">
      <c r="B838" s="353" t="s">
        <v>290</v>
      </c>
      <c r="C838" s="353">
        <v>1</v>
      </c>
    </row>
    <row r="839" ht="15" customHeight="1">
      <c r="B839" s="353" t="s">
        <v>290</v>
      </c>
      <c r="C839" s="353">
        <v>1</v>
      </c>
    </row>
    <row r="840" ht="15" customHeight="1">
      <c r="B840" s="353" t="s">
        <v>290</v>
      </c>
      <c r="C840" s="353">
        <v>1</v>
      </c>
    </row>
    <row r="841" ht="15" customHeight="1">
      <c r="B841" s="353" t="s">
        <v>290</v>
      </c>
      <c r="C841" s="353">
        <v>1</v>
      </c>
    </row>
    <row r="842" ht="15" customHeight="1">
      <c r="B842" s="353" t="s">
        <v>290</v>
      </c>
      <c r="C842" s="353">
        <v>1</v>
      </c>
    </row>
    <row r="843" ht="15" customHeight="1">
      <c r="B843" s="353" t="s">
        <v>290</v>
      </c>
      <c r="C843" s="353">
        <v>1</v>
      </c>
    </row>
    <row r="844" ht="15" customHeight="1">
      <c r="B844" s="353" t="s">
        <v>290</v>
      </c>
      <c r="C844" s="353">
        <v>1</v>
      </c>
    </row>
    <row r="845" ht="15" customHeight="1">
      <c r="B845" s="353" t="s">
        <v>290</v>
      </c>
      <c r="C845" s="353">
        <v>1</v>
      </c>
    </row>
    <row r="846" ht="15" customHeight="1">
      <c r="B846" s="353" t="s">
        <v>290</v>
      </c>
      <c r="C846" s="353">
        <v>1</v>
      </c>
    </row>
    <row r="847" ht="15" customHeight="1">
      <c r="B847" s="353" t="s">
        <v>290</v>
      </c>
      <c r="C847" s="353">
        <v>1</v>
      </c>
    </row>
    <row r="848" ht="15" customHeight="1">
      <c r="B848" s="353" t="s">
        <v>290</v>
      </c>
      <c r="C848" s="353">
        <v>1</v>
      </c>
    </row>
    <row r="849" ht="15" customHeight="1">
      <c r="B849" s="353" t="s">
        <v>290</v>
      </c>
      <c r="C849" s="353">
        <v>1</v>
      </c>
    </row>
    <row r="850" ht="15" customHeight="1">
      <c r="B850" s="353" t="s">
        <v>290</v>
      </c>
      <c r="C850" s="353">
        <v>1</v>
      </c>
    </row>
    <row r="851" ht="15" customHeight="1">
      <c r="B851" s="353" t="s">
        <v>290</v>
      </c>
      <c r="C851" s="353">
        <v>1</v>
      </c>
    </row>
    <row r="852" ht="15" customHeight="1">
      <c r="B852" s="353" t="s">
        <v>290</v>
      </c>
      <c r="C852" s="353">
        <v>1</v>
      </c>
    </row>
    <row r="853" ht="15" customHeight="1">
      <c r="B853" s="353" t="s">
        <v>290</v>
      </c>
      <c r="C853" s="353">
        <v>1</v>
      </c>
    </row>
    <row r="854" ht="15" customHeight="1">
      <c r="B854" s="353" t="s">
        <v>290</v>
      </c>
      <c r="C854" s="353">
        <v>1</v>
      </c>
    </row>
    <row r="855" ht="15" customHeight="1">
      <c r="B855" s="353" t="s">
        <v>290</v>
      </c>
      <c r="C855" s="353">
        <v>1</v>
      </c>
    </row>
    <row r="856" ht="15" customHeight="1">
      <c r="B856" s="353" t="s">
        <v>290</v>
      </c>
      <c r="C856" s="353">
        <v>1</v>
      </c>
    </row>
    <row r="857" ht="15" customHeight="1">
      <c r="B857" s="353" t="s">
        <v>290</v>
      </c>
      <c r="C857" s="353">
        <v>1</v>
      </c>
    </row>
    <row r="858" ht="15" customHeight="1">
      <c r="B858" s="353" t="s">
        <v>290</v>
      </c>
      <c r="C858" s="353">
        <v>1</v>
      </c>
    </row>
    <row r="859" ht="15" customHeight="1">
      <c r="B859" s="353" t="s">
        <v>290</v>
      </c>
      <c r="C859" s="353">
        <v>1</v>
      </c>
    </row>
    <row r="860" ht="15" customHeight="1">
      <c r="B860" s="353" t="s">
        <v>290</v>
      </c>
      <c r="C860" s="353">
        <v>1</v>
      </c>
    </row>
    <row r="861" ht="15" customHeight="1">
      <c r="B861" s="353" t="s">
        <v>290</v>
      </c>
      <c r="C861" s="353">
        <v>1</v>
      </c>
    </row>
    <row r="862" ht="15" customHeight="1">
      <c r="B862" s="353" t="s">
        <v>290</v>
      </c>
      <c r="C862" s="353">
        <v>1</v>
      </c>
    </row>
    <row r="863" ht="15" customHeight="1">
      <c r="B863" s="353" t="s">
        <v>290</v>
      </c>
      <c r="C863" s="353">
        <v>1</v>
      </c>
    </row>
    <row r="864" ht="15" customHeight="1">
      <c r="B864" s="353" t="s">
        <v>290</v>
      </c>
      <c r="C864" s="353">
        <v>1</v>
      </c>
    </row>
    <row r="865" ht="15" customHeight="1">
      <c r="B865" s="353" t="s">
        <v>290</v>
      </c>
      <c r="C865" s="353">
        <v>1</v>
      </c>
    </row>
    <row r="866" ht="15" customHeight="1">
      <c r="B866" s="353" t="s">
        <v>290</v>
      </c>
      <c r="C866" s="353">
        <v>1</v>
      </c>
    </row>
    <row r="867" ht="15" customHeight="1">
      <c r="B867" s="353" t="s">
        <v>290</v>
      </c>
      <c r="C867" s="353">
        <v>1</v>
      </c>
    </row>
    <row r="868" ht="15" customHeight="1">
      <c r="B868" s="353" t="s">
        <v>290</v>
      </c>
      <c r="C868" s="353">
        <v>1</v>
      </c>
    </row>
    <row r="869" ht="15" customHeight="1">
      <c r="B869" s="353" t="s">
        <v>290</v>
      </c>
      <c r="C869" s="353">
        <v>1</v>
      </c>
    </row>
    <row r="870" ht="15" customHeight="1">
      <c r="B870" s="353" t="s">
        <v>290</v>
      </c>
      <c r="C870" s="353">
        <v>1</v>
      </c>
    </row>
    <row r="871" ht="15" customHeight="1">
      <c r="B871" s="353" t="s">
        <v>290</v>
      </c>
      <c r="C871" s="353">
        <v>1</v>
      </c>
    </row>
    <row r="872" ht="15" customHeight="1">
      <c r="B872" s="353" t="s">
        <v>290</v>
      </c>
      <c r="C872" s="353">
        <v>1</v>
      </c>
    </row>
    <row r="873" ht="15" customHeight="1">
      <c r="B873" s="353" t="s">
        <v>290</v>
      </c>
      <c r="C873" s="353">
        <v>1</v>
      </c>
    </row>
    <row r="874" ht="15" customHeight="1">
      <c r="B874" s="353" t="s">
        <v>290</v>
      </c>
      <c r="C874" s="353">
        <v>1</v>
      </c>
    </row>
    <row r="875" ht="15" customHeight="1">
      <c r="B875" s="353" t="s">
        <v>290</v>
      </c>
      <c r="C875" s="353">
        <v>1</v>
      </c>
    </row>
    <row r="876" ht="15" customHeight="1">
      <c r="B876" s="353" t="s">
        <v>290</v>
      </c>
      <c r="C876" s="353">
        <v>1</v>
      </c>
    </row>
    <row r="877" ht="15" customHeight="1">
      <c r="B877" s="353" t="s">
        <v>290</v>
      </c>
      <c r="C877" s="353">
        <v>1</v>
      </c>
    </row>
    <row r="878" ht="15" customHeight="1">
      <c r="B878" s="353" t="s">
        <v>290</v>
      </c>
      <c r="C878" s="353">
        <v>1</v>
      </c>
    </row>
    <row r="879" ht="15" customHeight="1">
      <c r="B879" s="353" t="s">
        <v>290</v>
      </c>
      <c r="C879" s="353">
        <v>1</v>
      </c>
    </row>
    <row r="880" ht="15" customHeight="1">
      <c r="B880" s="353" t="s">
        <v>290</v>
      </c>
      <c r="C880" s="353">
        <v>1</v>
      </c>
    </row>
    <row r="881" ht="15" customHeight="1">
      <c r="B881" s="353" t="s">
        <v>290</v>
      </c>
      <c r="C881" s="353">
        <v>1</v>
      </c>
    </row>
    <row r="882" ht="15" customHeight="1">
      <c r="B882" s="353" t="s">
        <v>290</v>
      </c>
      <c r="C882" s="353">
        <v>1</v>
      </c>
    </row>
    <row r="883" ht="15" customHeight="1">
      <c r="B883" s="353" t="s">
        <v>290</v>
      </c>
      <c r="C883" s="353">
        <v>1</v>
      </c>
    </row>
    <row r="884" ht="15" customHeight="1">
      <c r="B884" s="353" t="s">
        <v>290</v>
      </c>
      <c r="C884" s="353">
        <v>1</v>
      </c>
    </row>
    <row r="885" ht="15" customHeight="1">
      <c r="B885" s="353" t="s">
        <v>290</v>
      </c>
      <c r="C885" s="353">
        <v>1</v>
      </c>
    </row>
    <row r="886" ht="15" customHeight="1">
      <c r="B886" s="353" t="s">
        <v>290</v>
      </c>
      <c r="C886" s="353">
        <v>1</v>
      </c>
    </row>
    <row r="887" ht="15" customHeight="1">
      <c r="B887" s="353" t="s">
        <v>290</v>
      </c>
      <c r="C887" s="353">
        <v>1</v>
      </c>
    </row>
    <row r="888" ht="15" customHeight="1">
      <c r="B888" s="353" t="s">
        <v>290</v>
      </c>
      <c r="C888" s="353">
        <v>1</v>
      </c>
    </row>
    <row r="889" ht="15" customHeight="1">
      <c r="B889" s="353" t="s">
        <v>290</v>
      </c>
      <c r="C889" s="353">
        <v>1</v>
      </c>
    </row>
    <row r="890" ht="15" customHeight="1">
      <c r="B890" s="353" t="s">
        <v>290</v>
      </c>
      <c r="C890" s="353">
        <v>1</v>
      </c>
    </row>
    <row r="891" ht="15" customHeight="1">
      <c r="B891" s="353" t="s">
        <v>290</v>
      </c>
      <c r="C891" s="353">
        <v>1</v>
      </c>
    </row>
    <row r="892" ht="15" customHeight="1">
      <c r="B892" s="353" t="s">
        <v>290</v>
      </c>
      <c r="C892" s="353">
        <v>1</v>
      </c>
    </row>
    <row r="893" ht="15" customHeight="1">
      <c r="B893" s="353" t="s">
        <v>290</v>
      </c>
      <c r="C893" s="353">
        <v>1</v>
      </c>
    </row>
    <row r="894" ht="15" customHeight="1">
      <c r="B894" s="353" t="s">
        <v>290</v>
      </c>
      <c r="C894" s="353">
        <v>1</v>
      </c>
    </row>
    <row r="895" ht="15" customHeight="1">
      <c r="B895" s="353" t="s">
        <v>290</v>
      </c>
      <c r="C895" s="353">
        <v>1</v>
      </c>
    </row>
    <row r="896" ht="15" customHeight="1">
      <c r="B896" s="353" t="s">
        <v>290</v>
      </c>
      <c r="C896" s="353">
        <v>1</v>
      </c>
    </row>
    <row r="897" ht="15" customHeight="1">
      <c r="B897" s="353" t="s">
        <v>290</v>
      </c>
      <c r="C897" s="353">
        <v>1</v>
      </c>
    </row>
    <row r="898" ht="15" customHeight="1">
      <c r="B898" s="353" t="s">
        <v>290</v>
      </c>
      <c r="C898" s="353">
        <v>1</v>
      </c>
    </row>
    <row r="899" ht="15" customHeight="1">
      <c r="B899" s="353" t="s">
        <v>290</v>
      </c>
      <c r="C899" s="353">
        <v>1</v>
      </c>
    </row>
    <row r="900" ht="15" customHeight="1">
      <c r="B900" s="353" t="s">
        <v>290</v>
      </c>
      <c r="C900" s="353">
        <v>1</v>
      </c>
    </row>
    <row r="901" ht="15" customHeight="1">
      <c r="B901" s="353" t="s">
        <v>290</v>
      </c>
      <c r="C901" s="353">
        <v>1</v>
      </c>
    </row>
    <row r="902" ht="15" customHeight="1">
      <c r="B902" s="353" t="s">
        <v>290</v>
      </c>
      <c r="C902" s="353">
        <v>1</v>
      </c>
    </row>
    <row r="903" ht="15" customHeight="1">
      <c r="B903" s="353" t="s">
        <v>290</v>
      </c>
      <c r="C903" s="353">
        <v>1</v>
      </c>
    </row>
    <row r="904" ht="15" customHeight="1">
      <c r="B904" s="353" t="s">
        <v>290</v>
      </c>
      <c r="C904" s="353">
        <v>1</v>
      </c>
    </row>
    <row r="905" ht="15" customHeight="1">
      <c r="B905" s="353" t="s">
        <v>290</v>
      </c>
      <c r="C905" s="353">
        <v>1</v>
      </c>
    </row>
    <row r="906" ht="15" customHeight="1">
      <c r="B906" s="353" t="s">
        <v>290</v>
      </c>
      <c r="C906" s="353">
        <v>1</v>
      </c>
    </row>
    <row r="907" ht="15" customHeight="1">
      <c r="B907" s="353" t="s">
        <v>290</v>
      </c>
      <c r="C907" s="353">
        <v>1</v>
      </c>
    </row>
    <row r="908" ht="15" customHeight="1">
      <c r="B908" s="353" t="s">
        <v>290</v>
      </c>
      <c r="C908" s="353">
        <v>1</v>
      </c>
    </row>
    <row r="909" ht="15" customHeight="1">
      <c r="B909" s="353" t="s">
        <v>290</v>
      </c>
      <c r="C909" s="353">
        <v>1</v>
      </c>
    </row>
    <row r="910" ht="15" customHeight="1">
      <c r="B910" s="353" t="s">
        <v>290</v>
      </c>
      <c r="C910" s="353">
        <v>1</v>
      </c>
    </row>
    <row r="911" ht="15" customHeight="1">
      <c r="B911" s="353" t="s">
        <v>290</v>
      </c>
      <c r="C911" s="353">
        <v>1</v>
      </c>
    </row>
    <row r="912" ht="15" customHeight="1">
      <c r="B912" s="353" t="s">
        <v>290</v>
      </c>
      <c r="C912" s="353">
        <v>1</v>
      </c>
    </row>
    <row r="913" ht="15" customHeight="1">
      <c r="B913" s="353" t="s">
        <v>290</v>
      </c>
      <c r="C913" s="353">
        <v>1</v>
      </c>
    </row>
    <row r="914" ht="15" customHeight="1">
      <c r="B914" s="353" t="s">
        <v>290</v>
      </c>
      <c r="C914" s="353">
        <v>1</v>
      </c>
    </row>
    <row r="915" ht="15" customHeight="1">
      <c r="B915" s="353" t="s">
        <v>290</v>
      </c>
      <c r="C915" s="353">
        <v>1</v>
      </c>
    </row>
    <row r="916" ht="15" customHeight="1">
      <c r="B916" s="353" t="s">
        <v>290</v>
      </c>
      <c r="C916" s="353">
        <v>1</v>
      </c>
    </row>
    <row r="917" ht="15" customHeight="1">
      <c r="B917" s="353" t="s">
        <v>290</v>
      </c>
      <c r="C917" s="353">
        <v>1</v>
      </c>
    </row>
    <row r="918" ht="15" customHeight="1">
      <c r="B918" s="353" t="s">
        <v>290</v>
      </c>
      <c r="C918" s="353">
        <v>1</v>
      </c>
    </row>
    <row r="919" ht="15" customHeight="1">
      <c r="B919" s="353" t="s">
        <v>290</v>
      </c>
      <c r="C919" s="353">
        <v>1</v>
      </c>
    </row>
    <row r="920" ht="15" customHeight="1">
      <c r="B920" s="353" t="s">
        <v>290</v>
      </c>
      <c r="C920" s="353">
        <v>1</v>
      </c>
    </row>
    <row r="921" ht="15" customHeight="1">
      <c r="B921" s="353" t="s">
        <v>290</v>
      </c>
      <c r="C921" s="353">
        <v>1</v>
      </c>
    </row>
    <row r="922" ht="15" customHeight="1">
      <c r="B922" s="353" t="s">
        <v>290</v>
      </c>
      <c r="C922" s="353">
        <v>1</v>
      </c>
    </row>
    <row r="923" ht="15" customHeight="1">
      <c r="B923" s="353" t="s">
        <v>290</v>
      </c>
      <c r="C923" s="353">
        <v>1</v>
      </c>
    </row>
    <row r="924" ht="15" customHeight="1">
      <c r="B924" s="353" t="s">
        <v>290</v>
      </c>
      <c r="C924" s="353">
        <v>1</v>
      </c>
    </row>
    <row r="925" ht="15" customHeight="1">
      <c r="B925" s="353" t="s">
        <v>290</v>
      </c>
      <c r="C925" s="353">
        <v>1</v>
      </c>
    </row>
    <row r="926" ht="15" customHeight="1">
      <c r="B926" s="353" t="s">
        <v>290</v>
      </c>
      <c r="C926" s="353">
        <v>1</v>
      </c>
    </row>
    <row r="927" ht="15" customHeight="1">
      <c r="B927" s="353" t="s">
        <v>290</v>
      </c>
      <c r="C927" s="353">
        <v>1</v>
      </c>
    </row>
    <row r="928" ht="15" customHeight="1">
      <c r="B928" s="353" t="s">
        <v>290</v>
      </c>
      <c r="C928" s="353">
        <v>1</v>
      </c>
    </row>
    <row r="929" ht="15" customHeight="1">
      <c r="B929" s="353" t="s">
        <v>290</v>
      </c>
      <c r="C929" s="353">
        <v>1</v>
      </c>
    </row>
    <row r="930" ht="15" customHeight="1">
      <c r="B930" s="353" t="s">
        <v>290</v>
      </c>
      <c r="C930" s="353">
        <v>1</v>
      </c>
    </row>
    <row r="931" ht="15" customHeight="1">
      <c r="B931" s="353" t="s">
        <v>290</v>
      </c>
      <c r="C931" s="353">
        <v>1</v>
      </c>
    </row>
    <row r="932" ht="15" customHeight="1">
      <c r="B932" s="353" t="s">
        <v>290</v>
      </c>
      <c r="C932" s="353">
        <v>1</v>
      </c>
    </row>
    <row r="933" ht="15" customHeight="1">
      <c r="B933" s="353" t="s">
        <v>290</v>
      </c>
      <c r="C933" s="353">
        <v>1</v>
      </c>
    </row>
    <row r="934" ht="15" customHeight="1">
      <c r="B934" s="353" t="s">
        <v>290</v>
      </c>
      <c r="C934" s="353">
        <v>1</v>
      </c>
    </row>
    <row r="935" ht="15" customHeight="1">
      <c r="B935" s="353" t="s">
        <v>290</v>
      </c>
      <c r="C935" s="353">
        <v>1</v>
      </c>
    </row>
    <row r="936" ht="15" customHeight="1">
      <c r="B936" s="353" t="s">
        <v>290</v>
      </c>
      <c r="C936" s="353">
        <v>1</v>
      </c>
    </row>
    <row r="937" ht="15" customHeight="1">
      <c r="B937" s="353" t="s">
        <v>290</v>
      </c>
      <c r="C937" s="353">
        <v>1</v>
      </c>
    </row>
    <row r="938" ht="15" customHeight="1">
      <c r="B938" s="353" t="s">
        <v>290</v>
      </c>
      <c r="C938" s="353">
        <v>1</v>
      </c>
    </row>
    <row r="939" ht="15" customHeight="1">
      <c r="B939" s="353" t="s">
        <v>290</v>
      </c>
      <c r="C939" s="353">
        <v>1</v>
      </c>
    </row>
    <row r="940" ht="15" customHeight="1">
      <c r="B940" s="353" t="s">
        <v>290</v>
      </c>
      <c r="C940" s="353">
        <v>1</v>
      </c>
    </row>
    <row r="941" ht="15" customHeight="1">
      <c r="B941" s="353" t="s">
        <v>290</v>
      </c>
      <c r="C941" s="353">
        <v>1</v>
      </c>
    </row>
    <row r="942" ht="15" customHeight="1">
      <c r="B942" s="353" t="s">
        <v>290</v>
      </c>
      <c r="C942" s="353">
        <v>1</v>
      </c>
    </row>
    <row r="943" ht="15" customHeight="1">
      <c r="B943" s="353" t="s">
        <v>290</v>
      </c>
      <c r="C943" s="353">
        <v>1</v>
      </c>
    </row>
    <row r="944" ht="15" customHeight="1">
      <c r="B944" s="353" t="s">
        <v>290</v>
      </c>
      <c r="C944" s="353">
        <v>1</v>
      </c>
    </row>
    <row r="945" ht="15" customHeight="1">
      <c r="B945" s="353" t="s">
        <v>290</v>
      </c>
      <c r="C945" s="353">
        <v>1</v>
      </c>
    </row>
    <row r="946" ht="15" customHeight="1">
      <c r="B946" s="353" t="s">
        <v>290</v>
      </c>
      <c r="C946" s="353">
        <v>1</v>
      </c>
    </row>
    <row r="947" ht="15" customHeight="1">
      <c r="B947" s="353" t="s">
        <v>290</v>
      </c>
      <c r="C947" s="353">
        <v>1</v>
      </c>
    </row>
    <row r="948" ht="15" customHeight="1">
      <c r="B948" s="353" t="s">
        <v>290</v>
      </c>
      <c r="C948" s="353">
        <v>1</v>
      </c>
    </row>
    <row r="949" ht="15" customHeight="1">
      <c r="B949" s="353" t="s">
        <v>290</v>
      </c>
      <c r="C949" s="353">
        <v>1</v>
      </c>
    </row>
    <row r="950" ht="15" customHeight="1">
      <c r="B950" s="353" t="s">
        <v>290</v>
      </c>
      <c r="C950" s="353">
        <v>1</v>
      </c>
    </row>
    <row r="951" ht="15" customHeight="1">
      <c r="B951" s="353" t="s">
        <v>290</v>
      </c>
      <c r="C951" s="353">
        <v>1</v>
      </c>
    </row>
    <row r="952" ht="15" customHeight="1">
      <c r="B952" s="353" t="s">
        <v>290</v>
      </c>
      <c r="C952" s="353">
        <v>1</v>
      </c>
    </row>
    <row r="953" ht="15" customHeight="1">
      <c r="B953" s="353" t="s">
        <v>290</v>
      </c>
      <c r="C953" s="353">
        <v>1</v>
      </c>
    </row>
    <row r="954" ht="15" customHeight="1">
      <c r="B954" s="353" t="s">
        <v>290</v>
      </c>
      <c r="C954" s="353">
        <v>1</v>
      </c>
    </row>
    <row r="955" ht="15" customHeight="1">
      <c r="B955" s="353" t="s">
        <v>290</v>
      </c>
      <c r="C955" s="353">
        <v>1</v>
      </c>
    </row>
    <row r="956" ht="15" customHeight="1">
      <c r="B956" s="353" t="s">
        <v>290</v>
      </c>
      <c r="C956" s="353">
        <v>1</v>
      </c>
    </row>
    <row r="957" ht="15" customHeight="1">
      <c r="B957" s="353" t="s">
        <v>290</v>
      </c>
      <c r="C957" s="353">
        <v>1</v>
      </c>
    </row>
    <row r="958" ht="15" customHeight="1">
      <c r="B958" s="353" t="s">
        <v>290</v>
      </c>
      <c r="C958" s="353">
        <v>1</v>
      </c>
    </row>
    <row r="959" ht="15" customHeight="1">
      <c r="B959" s="353" t="s">
        <v>290</v>
      </c>
      <c r="C959" s="353">
        <v>1</v>
      </c>
    </row>
    <row r="960" ht="15" customHeight="1">
      <c r="B960" s="353" t="s">
        <v>290</v>
      </c>
      <c r="C960" s="353">
        <v>1</v>
      </c>
    </row>
    <row r="961" ht="15" customHeight="1">
      <c r="B961" s="353" t="s">
        <v>290</v>
      </c>
      <c r="C961" s="353">
        <v>1</v>
      </c>
    </row>
    <row r="962" ht="15" customHeight="1">
      <c r="B962" s="353" t="s">
        <v>290</v>
      </c>
      <c r="C962" s="353">
        <v>1</v>
      </c>
    </row>
    <row r="963" ht="15" customHeight="1">
      <c r="B963" s="353" t="s">
        <v>290</v>
      </c>
      <c r="C963" s="353">
        <v>1</v>
      </c>
    </row>
    <row r="964" ht="15" customHeight="1">
      <c r="B964" s="353" t="s">
        <v>290</v>
      </c>
      <c r="C964" s="353">
        <v>1</v>
      </c>
    </row>
    <row r="965" ht="15" customHeight="1">
      <c r="B965" s="353" t="s">
        <v>290</v>
      </c>
      <c r="C965" s="353">
        <v>1</v>
      </c>
    </row>
    <row r="966" ht="15" customHeight="1">
      <c r="B966" s="353" t="s">
        <v>290</v>
      </c>
      <c r="C966" s="353">
        <v>1</v>
      </c>
    </row>
    <row r="967" ht="15" customHeight="1">
      <c r="B967" s="353" t="s">
        <v>290</v>
      </c>
      <c r="C967" s="353">
        <v>1</v>
      </c>
    </row>
    <row r="968" ht="15" customHeight="1">
      <c r="B968" s="353" t="s">
        <v>290</v>
      </c>
      <c r="C968" s="353">
        <v>1</v>
      </c>
    </row>
    <row r="969" ht="15" customHeight="1">
      <c r="B969" s="353" t="s">
        <v>290</v>
      </c>
      <c r="C969" s="353">
        <v>1</v>
      </c>
    </row>
    <row r="970" ht="15" customHeight="1">
      <c r="B970" s="353" t="s">
        <v>290</v>
      </c>
      <c r="C970" s="353">
        <v>1</v>
      </c>
    </row>
    <row r="971" ht="15" customHeight="1">
      <c r="B971" s="353" t="s">
        <v>290</v>
      </c>
      <c r="C971" s="353">
        <v>1</v>
      </c>
    </row>
    <row r="972" ht="15" customHeight="1">
      <c r="B972" s="353" t="s">
        <v>290</v>
      </c>
      <c r="C972" s="353">
        <v>1</v>
      </c>
    </row>
    <row r="973" ht="15" customHeight="1">
      <c r="B973" s="353" t="s">
        <v>290</v>
      </c>
      <c r="C973" s="353">
        <v>1</v>
      </c>
    </row>
    <row r="974" ht="15" customHeight="1">
      <c r="B974" s="353" t="s">
        <v>290</v>
      </c>
      <c r="C974" s="353">
        <v>1</v>
      </c>
    </row>
    <row r="975" ht="15" customHeight="1">
      <c r="B975" s="353" t="s">
        <v>290</v>
      </c>
      <c r="C975" s="353">
        <v>1</v>
      </c>
    </row>
    <row r="976" ht="15" customHeight="1">
      <c r="B976" s="353" t="s">
        <v>290</v>
      </c>
      <c r="C976" s="353">
        <v>1</v>
      </c>
    </row>
    <row r="977" ht="15" customHeight="1">
      <c r="B977" s="353" t="s">
        <v>290</v>
      </c>
      <c r="C977" s="353">
        <v>1</v>
      </c>
    </row>
    <row r="978" ht="15" customHeight="1">
      <c r="B978" s="353" t="s">
        <v>290</v>
      </c>
      <c r="C978" s="353">
        <v>1</v>
      </c>
    </row>
    <row r="979" ht="15" customHeight="1">
      <c r="B979" s="353" t="s">
        <v>290</v>
      </c>
      <c r="C979" s="353">
        <v>1</v>
      </c>
    </row>
    <row r="980" ht="15" customHeight="1">
      <c r="B980" s="353" t="s">
        <v>290</v>
      </c>
      <c r="C980" s="353">
        <v>1</v>
      </c>
    </row>
    <row r="981" ht="15" customHeight="1">
      <c r="B981" s="353" t="s">
        <v>290</v>
      </c>
      <c r="C981" s="353">
        <v>1</v>
      </c>
    </row>
    <row r="982" ht="15" customHeight="1">
      <c r="B982" s="353" t="s">
        <v>290</v>
      </c>
      <c r="C982" s="353">
        <v>1</v>
      </c>
    </row>
    <row r="983" ht="15" customHeight="1">
      <c r="B983" s="353" t="s">
        <v>290</v>
      </c>
      <c r="C983" s="353">
        <v>1</v>
      </c>
    </row>
    <row r="984" ht="15" customHeight="1">
      <c r="B984" s="353" t="s">
        <v>290</v>
      </c>
      <c r="C984" s="353">
        <v>1</v>
      </c>
    </row>
    <row r="985" ht="15" customHeight="1">
      <c r="B985" s="353" t="s">
        <v>290</v>
      </c>
      <c r="C985" s="353">
        <v>1</v>
      </c>
    </row>
    <row r="986" ht="15" customHeight="1">
      <c r="B986" s="353" t="s">
        <v>290</v>
      </c>
      <c r="C986" s="353">
        <v>1</v>
      </c>
    </row>
    <row r="987" ht="15" customHeight="1">
      <c r="B987" s="353" t="s">
        <v>290</v>
      </c>
      <c r="C987" s="353">
        <v>1</v>
      </c>
    </row>
    <row r="988" ht="15" customHeight="1">
      <c r="B988" s="353" t="s">
        <v>290</v>
      </c>
      <c r="C988" s="353">
        <v>1</v>
      </c>
    </row>
    <row r="989" ht="15" customHeight="1">
      <c r="B989" s="353" t="s">
        <v>290</v>
      </c>
      <c r="C989" s="353">
        <v>1</v>
      </c>
    </row>
    <row r="990" ht="15" customHeight="1">
      <c r="B990" s="353" t="s">
        <v>290</v>
      </c>
      <c r="C990" s="353">
        <v>1</v>
      </c>
    </row>
    <row r="991" ht="15" customHeight="1">
      <c r="B991" s="353" t="s">
        <v>290</v>
      </c>
      <c r="C991" s="353">
        <v>1</v>
      </c>
    </row>
    <row r="992" ht="15" customHeight="1">
      <c r="B992" s="353" t="s">
        <v>290</v>
      </c>
      <c r="C992" s="353">
        <v>1</v>
      </c>
    </row>
    <row r="993" ht="15" customHeight="1">
      <c r="B993" s="353" t="s">
        <v>290</v>
      </c>
      <c r="C993" s="353">
        <v>1</v>
      </c>
    </row>
    <row r="994" ht="15" customHeight="1">
      <c r="B994" s="353" t="s">
        <v>290</v>
      </c>
      <c r="C994" s="353">
        <v>1</v>
      </c>
    </row>
    <row r="995" ht="15" customHeight="1">
      <c r="B995" s="353" t="s">
        <v>290</v>
      </c>
      <c r="C995" s="353">
        <v>1</v>
      </c>
    </row>
    <row r="996" ht="15" customHeight="1">
      <c r="B996" s="353" t="s">
        <v>290</v>
      </c>
      <c r="C996" s="353">
        <v>1</v>
      </c>
    </row>
    <row r="997" ht="15" customHeight="1">
      <c r="B997" s="353" t="s">
        <v>290</v>
      </c>
      <c r="C997" s="353">
        <v>1</v>
      </c>
    </row>
    <row r="998" ht="15" customHeight="1">
      <c r="B998" s="353" t="s">
        <v>290</v>
      </c>
      <c r="C998" s="353">
        <v>1</v>
      </c>
    </row>
    <row r="999" ht="15" customHeight="1">
      <c r="B999" s="353" t="s">
        <v>290</v>
      </c>
      <c r="C999" s="353">
        <v>1</v>
      </c>
    </row>
    <row r="1000" ht="15" customHeight="1">
      <c r="B1000" s="353" t="s">
        <v>290</v>
      </c>
      <c r="C1000" s="353">
        <v>1</v>
      </c>
    </row>
    <row r="1001" ht="15" customHeight="1">
      <c r="B1001" s="353" t="s">
        <v>290</v>
      </c>
      <c r="C1001" s="353">
        <v>1</v>
      </c>
    </row>
  </sheetData>
  <printOptions/>
  <pageMargins left="0.7" right="0.7" top="0.75" bottom="0.75" header="0.3" footer="0.3"/>
  <pageSetup paperSize="1" orientation="portrait"/>
  <headerFooter>
    <oddHeader>&amp;L&amp;C&amp;R</oddHeader>
    <oddFooter>&amp;L&amp;C&amp;R</oddFooter>
  </headerFooter>
  <extLst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CF3C91-1D78-E1A8-89D8-5FE03C7F1078}" mc:Ignorable="x14ac xr xr2 xr3">
  <dimension ref="A1:T20"/>
  <sheetViews>
    <sheetView topLeftCell="A1" workbookViewId="0">
      <selection activeCell="A1" sqref="A1"/>
    </sheetView>
  </sheetViews>
  <sheetFormatPr defaultRowHeight="22.5" defaultColWidth="7.50390625" customHeight="1"/>
  <sheetData>
    <row r="2" ht="22.5" customHeight="1">
      <c r="B2" t="str">
        <v>Powered by MESCIUS SpreadJS Evaluation Version</v>
      </c>
    </row>
    <row r="3" ht="22.5" customHeight="1">
      <c r="B3" t="str">
        <v>Not Licensed for Distribution</v>
      </c>
    </row>
  </sheetData>
  <printOptions/>
  <pageMargins left="0.7" right="0.7" top="0.75" bottom="0.75" header="0.3" footer="0.3"/>
  <pageSetup paperSize="1" useFirstPageNumber="1" firstPageNumber="1" orientation="portrait"/>
  <headerFooter>
    <oddHeader>&amp;L&amp;C&amp;R</oddHeader>
    <oddFooter>&amp;L&amp;C&amp;R</oddFooter>
  </headerFooter>
  <extLst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7C1DC8-FB5E-ECC8-A0F8-92166F08A3B8}" mc:Ignorable="x14ac xr xr2 xr3">
  <dimension ref="A1:M104"/>
  <sheetViews>
    <sheetView topLeftCell="A1" workbookViewId="0">
      <selection activeCell="A1" sqref="A1:C2"/>
    </sheetView>
  </sheetViews>
  <sheetFormatPr defaultRowHeight="14.25" defaultColWidth="8.8515625" customHeight="1"/>
  <cols>
    <col min="1" max="1" width="22.421875" customWidth="1"/>
    <col min="2" max="2" width="15.8515625" customWidth="1"/>
    <col min="3" max="3" width="13.140625" customWidth="1"/>
    <col min="4" max="4" width="11.28125" customWidth="1"/>
    <col min="5" max="5" style="110" width="15.8515625" customWidth="1"/>
    <col min="6" max="10" style="110" width="13.7109375" customWidth="1"/>
    <col min="12" max="13" width="8.8515625" hidden="1" customWidth="1"/>
  </cols>
  <sheetData>
    <row r="1" ht="14.25" customHeight="1">
      <c r="A1" s="105" t="s">
        <v>53</v>
      </c>
      <c r="B1" s="7" t="s">
        <v>53</v>
      </c>
      <c r="C1" s="7" t="s">
        <v>53</v>
      </c>
    </row>
    <row r="2" ht="14.25" customHeight="1">
      <c r="A2" s="7" t="s">
        <v>53</v>
      </c>
      <c r="B2" s="7" t="s">
        <v>53</v>
      </c>
      <c r="C2" s="7" t="s">
        <v>53</v>
      </c>
    </row>
    <row r="3" ht="14.25" customHeight="1">
      <c r="A3" s="111" t="s">
        <v>54</v>
      </c>
      <c r="B3" s="111" t="s">
        <v>55</v>
      </c>
      <c r="C3" s="111" t="s">
        <v>56</v>
      </c>
      <c r="D3" s="118" t="s">
        <v>57</v>
      </c>
      <c r="E3" s="121" t="s">
        <v>58</v>
      </c>
      <c r="F3" s="121" t="s">
        <v>12</v>
      </c>
      <c r="G3" s="121" t="s">
        <v>13</v>
      </c>
      <c r="H3" s="121" t="s">
        <v>14</v>
      </c>
      <c r="I3" s="121" t="s">
        <v>15</v>
      </c>
      <c r="J3" s="121" t="s">
        <v>16</v>
      </c>
      <c r="L3" s="0" t="s">
        <v>59</v>
      </c>
      <c r="M3" s="108">
        <f>M5+M7</f>
        <v>44378</v>
      </c>
    </row>
    <row r="4" ht="14.25" customHeight="1">
      <c r="A4" s="112" t="s">
        <v>21</v>
      </c>
      <c r="B4" s="114">
        <v>101</v>
      </c>
      <c r="C4" s="116">
        <v>44305</v>
      </c>
      <c r="D4" s="119">
        <f>tblInvoices[[#This Row],[Invoice Date]]+30</f>
        <v>44335</v>
      </c>
      <c r="E4" s="122">
        <v>658</v>
      </c>
      <c r="F4" s="107">
        <f>IF($M$3&gt;tblInvoices[[#This Row],[Due Date]],tblInvoices[[#This Row],[Invoice Amount]],0)</f>
        <v>658</v>
      </c>
      <c r="G4" s="122">
        <f>IF(AND($M$3-tblInvoices[[#This Row],[Due Date]]&gt;=1,$M$3-tblInvoices[[#This Row],[Due Date]]&lt;=30),tblInvoices[[#This Row],[Invoice Amount]],0)</f>
        <v>0</v>
      </c>
      <c r="H4" s="107">
        <f>IF(AND($M$3-tblInvoices[[#This Row],[Due Date]]&gt;=31,$M$3-tblInvoices[[#This Row],[Due Date]]&lt;=60),tblInvoices[[#This Row],[Invoice Amount]],0)</f>
        <v>658</v>
      </c>
      <c r="I4" s="122">
        <f>IF(AND($M$3-tblInvoices[[#This Row],[Due Date]]&gt;=61,$M$3-tblInvoices[[#This Row],[Due Date]]&lt;=90),tblInvoices[[#This Row],[Invoice Amount]],0)</f>
        <v>0</v>
      </c>
      <c r="J4" s="107">
        <f>IF($M$3-tblInvoices[[#This Row],[Due Date]]&gt;=91,tblInvoices[[#This Row],[Invoice Amount]],0)</f>
        <v>0</v>
      </c>
      <c r="L4" s="108"/>
    </row>
    <row r="5" ht="14.25" customHeight="1">
      <c r="A5" s="112" t="s">
        <v>26</v>
      </c>
      <c r="B5" s="114">
        <v>102</v>
      </c>
      <c r="C5" s="116">
        <v>44252</v>
      </c>
      <c r="D5" s="119">
        <f>tblInvoices[[#This Row],[Invoice Date]]+30</f>
        <v>44282</v>
      </c>
      <c r="E5" s="122">
        <v>613</v>
      </c>
      <c r="F5" s="107">
        <f>IF($M$3&gt;tblInvoices[[#This Row],[Due Date]],tblInvoices[[#This Row],[Invoice Amount]],0)</f>
        <v>613</v>
      </c>
      <c r="G5" s="122">
        <f>IF(AND($M$3-tblInvoices[[#This Row],[Due Date]]&gt;=1,$M$3-tblInvoices[[#This Row],[Due Date]]&lt;=30),tblInvoices[[#This Row],[Invoice Amount]],0)</f>
        <v>0</v>
      </c>
      <c r="H5" s="107">
        <f>IF(AND($M$3-tblInvoices[[#This Row],[Due Date]]&gt;=31,$M$3-tblInvoices[[#This Row],[Due Date]]&lt;=60),tblInvoices[[#This Row],[Invoice Amount]],0)</f>
        <v>0</v>
      </c>
      <c r="I5" s="122">
        <f>IF(AND($M$3-tblInvoices[[#This Row],[Due Date]]&gt;=61,$M$3-tblInvoices[[#This Row],[Due Date]]&lt;=90),tblInvoices[[#This Row],[Invoice Amount]],0)</f>
        <v>0</v>
      </c>
      <c r="J5" s="107">
        <f>IF($M$3-tblInvoices[[#This Row],[Due Date]]&gt;=91,tblInvoices[[#This Row],[Invoice Amount]],0)</f>
        <v>613</v>
      </c>
      <c r="M5" s="108">
        <v>44378</v>
      </c>
    </row>
    <row r="6" ht="14.25" customHeight="1">
      <c r="A6" s="112" t="s">
        <v>42</v>
      </c>
      <c r="B6" s="114">
        <v>103</v>
      </c>
      <c r="C6" s="116">
        <v>44241</v>
      </c>
      <c r="D6" s="119">
        <f>tblInvoices[[#This Row],[Invoice Date]]+30</f>
        <v>44271</v>
      </c>
      <c r="E6" s="122">
        <v>500</v>
      </c>
      <c r="F6" s="107">
        <f>IF($M$3&gt;tblInvoices[[#This Row],[Due Date]],tblInvoices[[#This Row],[Invoice Amount]],0)</f>
        <v>500</v>
      </c>
      <c r="G6" s="122">
        <f>IF(AND($M$3-tblInvoices[[#This Row],[Due Date]]&gt;=1,$M$3-tblInvoices[[#This Row],[Due Date]]&lt;=30),tblInvoices[[#This Row],[Invoice Amount]],0)</f>
        <v>0</v>
      </c>
      <c r="H6" s="107">
        <f>IF(AND($M$3-tblInvoices[[#This Row],[Due Date]]&gt;=31,$M$3-tblInvoices[[#This Row],[Due Date]]&lt;=60),tblInvoices[[#This Row],[Invoice Amount]],0)</f>
        <v>0</v>
      </c>
      <c r="I6" s="122">
        <f>IF(AND($M$3-tblInvoices[[#This Row],[Due Date]]&gt;=61,$M$3-tblInvoices[[#This Row],[Due Date]]&lt;=90),tblInvoices[[#This Row],[Invoice Amount]],0)</f>
        <v>0</v>
      </c>
      <c r="J6" s="107">
        <f>IF($M$3-tblInvoices[[#This Row],[Due Date]]&gt;=91,tblInvoices[[#This Row],[Invoice Amount]],0)</f>
        <v>500</v>
      </c>
      <c r="L6" s="108"/>
    </row>
    <row r="7" ht="14.25" customHeight="1">
      <c r="A7" s="112" t="s">
        <v>25</v>
      </c>
      <c r="B7" s="114">
        <v>104</v>
      </c>
      <c r="C7" s="116">
        <v>44235</v>
      </c>
      <c r="D7" s="119">
        <f>tblInvoices[[#This Row],[Invoice Date]]+30</f>
        <v>44265</v>
      </c>
      <c r="E7" s="122">
        <v>833</v>
      </c>
      <c r="F7" s="107">
        <f>IF($M$3&gt;tblInvoices[[#This Row],[Due Date]],tblInvoices[[#This Row],[Invoice Amount]],0)</f>
        <v>833</v>
      </c>
      <c r="G7" s="122">
        <f>IF(AND($M$3-tblInvoices[[#This Row],[Due Date]]&gt;=1,$M$3-tblInvoices[[#This Row],[Due Date]]&lt;=30),tblInvoices[[#This Row],[Invoice Amount]],0)</f>
        <v>0</v>
      </c>
      <c r="H7" s="107">
        <f>IF(AND($M$3-tblInvoices[[#This Row],[Due Date]]&gt;=31,$M$3-tblInvoices[[#This Row],[Due Date]]&lt;=60),tblInvoices[[#This Row],[Invoice Amount]],0)</f>
        <v>0</v>
      </c>
      <c r="I7" s="122">
        <f>IF(AND($M$3-tblInvoices[[#This Row],[Due Date]]&gt;=61,$M$3-tblInvoices[[#This Row],[Due Date]]&lt;=90),tblInvoices[[#This Row],[Invoice Amount]],0)</f>
        <v>0</v>
      </c>
      <c r="J7" s="107">
        <f>IF($M$3-tblInvoices[[#This Row],[Due Date]]&gt;=91,tblInvoices[[#This Row],[Invoice Amount]],0)</f>
        <v>833</v>
      </c>
      <c r="M7">
        <f>'Aging Report'!B15</f>
        <v>0</v>
      </c>
    </row>
    <row r="8" ht="14.25" customHeight="1">
      <c r="A8" s="112" t="s">
        <v>47</v>
      </c>
      <c r="B8" s="114">
        <v>105</v>
      </c>
      <c r="C8" s="116">
        <v>44278</v>
      </c>
      <c r="D8" s="119">
        <f>tblInvoices[[#This Row],[Invoice Date]]+30</f>
        <v>44308</v>
      </c>
      <c r="E8" s="122">
        <v>452</v>
      </c>
      <c r="F8" s="107">
        <f>IF($M$3&gt;tblInvoices[[#This Row],[Due Date]],tblInvoices[[#This Row],[Invoice Amount]],0)</f>
        <v>452</v>
      </c>
      <c r="G8" s="122">
        <f>IF(AND($M$3-tblInvoices[[#This Row],[Due Date]]&gt;=1,$M$3-tblInvoices[[#This Row],[Due Date]]&lt;=30),tblInvoices[[#This Row],[Invoice Amount]],0)</f>
        <v>0</v>
      </c>
      <c r="H8" s="107">
        <f>IF(AND($M$3-tblInvoices[[#This Row],[Due Date]]&gt;=31,$M$3-tblInvoices[[#This Row],[Due Date]]&lt;=60),tblInvoices[[#This Row],[Invoice Amount]],0)</f>
        <v>0</v>
      </c>
      <c r="I8" s="122">
        <f>IF(AND($M$3-tblInvoices[[#This Row],[Due Date]]&gt;=61,$M$3-tblInvoices[[#This Row],[Due Date]]&lt;=90),tblInvoices[[#This Row],[Invoice Amount]],0)</f>
        <v>452</v>
      </c>
      <c r="J8" s="107">
        <f>IF($M$3-tblInvoices[[#This Row],[Due Date]]&gt;=91,tblInvoices[[#This Row],[Invoice Amount]],0)</f>
        <v>0</v>
      </c>
    </row>
    <row r="9" ht="14.25" customHeight="1">
      <c r="A9" s="112" t="s">
        <v>48</v>
      </c>
      <c r="B9" s="114">
        <v>106</v>
      </c>
      <c r="C9" s="116">
        <v>44257</v>
      </c>
      <c r="D9" s="119">
        <f>tblInvoices[[#This Row],[Invoice Date]]+30</f>
        <v>44287</v>
      </c>
      <c r="E9" s="122">
        <v>591</v>
      </c>
      <c r="F9" s="107">
        <f>IF($M$3&gt;tblInvoices[[#This Row],[Due Date]],tblInvoices[[#This Row],[Invoice Amount]],0)</f>
        <v>591</v>
      </c>
      <c r="G9" s="122">
        <f>IF(AND($M$3-tblInvoices[[#This Row],[Due Date]]&gt;=1,$M$3-tblInvoices[[#This Row],[Due Date]]&lt;=30),tblInvoices[[#This Row],[Invoice Amount]],0)</f>
        <v>0</v>
      </c>
      <c r="H9" s="107">
        <f>IF(AND($M$3-tblInvoices[[#This Row],[Due Date]]&gt;=31,$M$3-tblInvoices[[#This Row],[Due Date]]&lt;=60),tblInvoices[[#This Row],[Invoice Amount]],0)</f>
        <v>0</v>
      </c>
      <c r="I9" s="122">
        <f>IF(AND($M$3-tblInvoices[[#This Row],[Due Date]]&gt;=61,$M$3-tblInvoices[[#This Row],[Due Date]]&lt;=90),tblInvoices[[#This Row],[Invoice Amount]],0)</f>
        <v>0</v>
      </c>
      <c r="J9" s="107">
        <f>IF($M$3-tblInvoices[[#This Row],[Due Date]]&gt;=91,tblInvoices[[#This Row],[Invoice Amount]],0)</f>
        <v>591</v>
      </c>
    </row>
    <row r="10" ht="14.25" customHeight="1">
      <c r="A10" s="112" t="s">
        <v>25</v>
      </c>
      <c r="B10" s="114">
        <v>107</v>
      </c>
      <c r="C10" s="116">
        <v>44288</v>
      </c>
      <c r="D10" s="119">
        <f>tblInvoices[[#This Row],[Invoice Date]]+30</f>
        <v>44318</v>
      </c>
      <c r="E10" s="122">
        <v>512</v>
      </c>
      <c r="F10" s="107">
        <f>IF($M$3&gt;tblInvoices[[#This Row],[Due Date]],tblInvoices[[#This Row],[Invoice Amount]],0)</f>
        <v>512</v>
      </c>
      <c r="G10" s="122">
        <f>IF(AND($M$3-tblInvoices[[#This Row],[Due Date]]&gt;=1,$M$3-tblInvoices[[#This Row],[Due Date]]&lt;=30),tblInvoices[[#This Row],[Invoice Amount]],0)</f>
        <v>0</v>
      </c>
      <c r="H10" s="107">
        <f>IF(AND($M$3-tblInvoices[[#This Row],[Due Date]]&gt;=31,$M$3-tblInvoices[[#This Row],[Due Date]]&lt;=60),tblInvoices[[#This Row],[Invoice Amount]],0)</f>
        <v>512</v>
      </c>
      <c r="I10" s="122">
        <f>IF(AND($M$3-tblInvoices[[#This Row],[Due Date]]&gt;=61,$M$3-tblInvoices[[#This Row],[Due Date]]&lt;=90),tblInvoices[[#This Row],[Invoice Amount]],0)</f>
        <v>0</v>
      </c>
      <c r="J10" s="107">
        <f>IF($M$3-tblInvoices[[#This Row],[Due Date]]&gt;=91,tblInvoices[[#This Row],[Invoice Amount]],0)</f>
        <v>0</v>
      </c>
    </row>
    <row r="11" ht="14.25" customHeight="1">
      <c r="A11" s="112" t="s">
        <v>60</v>
      </c>
      <c r="B11" s="114">
        <v>108</v>
      </c>
      <c r="C11" s="116">
        <v>44240</v>
      </c>
      <c r="D11" s="119">
        <f>tblInvoices[[#This Row],[Invoice Date]]+30</f>
        <v>44270</v>
      </c>
      <c r="E11" s="122">
        <v>304</v>
      </c>
      <c r="F11" s="107">
        <f>IF($M$3&gt;tblInvoices[[#This Row],[Due Date]],tblInvoices[[#This Row],[Invoice Amount]],0)</f>
        <v>304</v>
      </c>
      <c r="G11" s="122">
        <f>IF(AND($M$3-tblInvoices[[#This Row],[Due Date]]&gt;=1,$M$3-tblInvoices[[#This Row],[Due Date]]&lt;=30),tblInvoices[[#This Row],[Invoice Amount]],0)</f>
        <v>0</v>
      </c>
      <c r="H11" s="107">
        <f>IF(AND($M$3-tblInvoices[[#This Row],[Due Date]]&gt;=31,$M$3-tblInvoices[[#This Row],[Due Date]]&lt;=60),tblInvoices[[#This Row],[Invoice Amount]],0)</f>
        <v>0</v>
      </c>
      <c r="I11" s="122">
        <f>IF(AND($M$3-tblInvoices[[#This Row],[Due Date]]&gt;=61,$M$3-tblInvoices[[#This Row],[Due Date]]&lt;=90),tblInvoices[[#This Row],[Invoice Amount]],0)</f>
        <v>0</v>
      </c>
      <c r="J11" s="107">
        <f>IF($M$3-tblInvoices[[#This Row],[Due Date]]&gt;=91,tblInvoices[[#This Row],[Invoice Amount]],0)</f>
        <v>304</v>
      </c>
    </row>
    <row r="12" ht="14.25" customHeight="1">
      <c r="A12" s="112" t="s">
        <v>25</v>
      </c>
      <c r="B12" s="114">
        <v>109</v>
      </c>
      <c r="C12" s="116">
        <v>44274</v>
      </c>
      <c r="D12" s="119">
        <f>tblInvoices[[#This Row],[Invoice Date]]+30</f>
        <v>44304</v>
      </c>
      <c r="E12" s="122">
        <v>374</v>
      </c>
      <c r="F12" s="107">
        <f>IF($M$3&gt;tblInvoices[[#This Row],[Due Date]],tblInvoices[[#This Row],[Invoice Amount]],0)</f>
        <v>374</v>
      </c>
      <c r="G12" s="122">
        <f>IF(AND($M$3-tblInvoices[[#This Row],[Due Date]]&gt;=1,$M$3-tblInvoices[[#This Row],[Due Date]]&lt;=30),tblInvoices[[#This Row],[Invoice Amount]],0)</f>
        <v>0</v>
      </c>
      <c r="H12" s="107">
        <f>IF(AND($M$3-tblInvoices[[#This Row],[Due Date]]&gt;=31,$M$3-tblInvoices[[#This Row],[Due Date]]&lt;=60),tblInvoices[[#This Row],[Invoice Amount]],0)</f>
        <v>0</v>
      </c>
      <c r="I12" s="122">
        <f>IF(AND($M$3-tblInvoices[[#This Row],[Due Date]]&gt;=61,$M$3-tblInvoices[[#This Row],[Due Date]]&lt;=90),tblInvoices[[#This Row],[Invoice Amount]],0)</f>
        <v>374</v>
      </c>
      <c r="J12" s="107">
        <f>IF($M$3-tblInvoices[[#This Row],[Due Date]]&gt;=91,tblInvoices[[#This Row],[Invoice Amount]],0)</f>
        <v>0</v>
      </c>
    </row>
    <row r="13" ht="14.25" customHeight="1">
      <c r="A13" s="112" t="s">
        <v>49</v>
      </c>
      <c r="B13" s="114">
        <v>110</v>
      </c>
      <c r="C13" s="116">
        <v>44252</v>
      </c>
      <c r="D13" s="119">
        <f>tblInvoices[[#This Row],[Invoice Date]]+30</f>
        <v>44282</v>
      </c>
      <c r="E13" s="122">
        <v>368</v>
      </c>
      <c r="F13" s="107">
        <f>IF($M$3&gt;tblInvoices[[#This Row],[Due Date]],tblInvoices[[#This Row],[Invoice Amount]],0)</f>
        <v>368</v>
      </c>
      <c r="G13" s="122">
        <f>IF(AND($M$3-tblInvoices[[#This Row],[Due Date]]&gt;=1,$M$3-tblInvoices[[#This Row],[Due Date]]&lt;=30),tblInvoices[[#This Row],[Invoice Amount]],0)</f>
        <v>0</v>
      </c>
      <c r="H13" s="107">
        <f>IF(AND($M$3-tblInvoices[[#This Row],[Due Date]]&gt;=31,$M$3-tblInvoices[[#This Row],[Due Date]]&lt;=60),tblInvoices[[#This Row],[Invoice Amount]],0)</f>
        <v>0</v>
      </c>
      <c r="I13" s="122">
        <f>IF(AND($M$3-tblInvoices[[#This Row],[Due Date]]&gt;=61,$M$3-tblInvoices[[#This Row],[Due Date]]&lt;=90),tblInvoices[[#This Row],[Invoice Amount]],0)</f>
        <v>0</v>
      </c>
      <c r="J13" s="107">
        <f>IF($M$3-tblInvoices[[#This Row],[Due Date]]&gt;=91,tblInvoices[[#This Row],[Invoice Amount]],0)</f>
        <v>368</v>
      </c>
    </row>
    <row r="14" ht="14.25" customHeight="1">
      <c r="A14" s="112" t="s">
        <v>45</v>
      </c>
      <c r="B14" s="114">
        <v>111</v>
      </c>
      <c r="C14" s="116">
        <v>44246</v>
      </c>
      <c r="D14" s="119">
        <f>tblInvoices[[#This Row],[Invoice Date]]+30</f>
        <v>44276</v>
      </c>
      <c r="E14" s="122">
        <v>854</v>
      </c>
      <c r="F14" s="107">
        <f>IF($M$3&gt;tblInvoices[[#This Row],[Due Date]],tblInvoices[[#This Row],[Invoice Amount]],0)</f>
        <v>854</v>
      </c>
      <c r="G14" s="122">
        <f>IF(AND($M$3-tblInvoices[[#This Row],[Due Date]]&gt;=1,$M$3-tblInvoices[[#This Row],[Due Date]]&lt;=30),tblInvoices[[#This Row],[Invoice Amount]],0)</f>
        <v>0</v>
      </c>
      <c r="H14" s="107">
        <f>IF(AND($M$3-tblInvoices[[#This Row],[Due Date]]&gt;=31,$M$3-tblInvoices[[#This Row],[Due Date]]&lt;=60),tblInvoices[[#This Row],[Invoice Amount]],0)</f>
        <v>0</v>
      </c>
      <c r="I14" s="122">
        <f>IF(AND($M$3-tblInvoices[[#This Row],[Due Date]]&gt;=61,$M$3-tblInvoices[[#This Row],[Due Date]]&lt;=90),tblInvoices[[#This Row],[Invoice Amount]],0)</f>
        <v>0</v>
      </c>
      <c r="J14" s="107">
        <f>IF($M$3-tblInvoices[[#This Row],[Due Date]]&gt;=91,tblInvoices[[#This Row],[Invoice Amount]],0)</f>
        <v>854</v>
      </c>
    </row>
    <row r="15" ht="14.25" customHeight="1">
      <c r="A15" s="112" t="s">
        <v>50</v>
      </c>
      <c r="B15" s="114">
        <v>112</v>
      </c>
      <c r="C15" s="116">
        <v>44299</v>
      </c>
      <c r="D15" s="119">
        <f>tblInvoices[[#This Row],[Invoice Date]]+30</f>
        <v>44329</v>
      </c>
      <c r="E15" s="122">
        <v>548</v>
      </c>
      <c r="F15" s="107">
        <f>IF($M$3&gt;tblInvoices[[#This Row],[Due Date]],tblInvoices[[#This Row],[Invoice Amount]],0)</f>
        <v>548</v>
      </c>
      <c r="G15" s="122">
        <f>IF(AND($M$3-tblInvoices[[#This Row],[Due Date]]&gt;=1,$M$3-tblInvoices[[#This Row],[Due Date]]&lt;=30),tblInvoices[[#This Row],[Invoice Amount]],0)</f>
        <v>0</v>
      </c>
      <c r="H15" s="107">
        <f>IF(AND($M$3-tblInvoices[[#This Row],[Due Date]]&gt;=31,$M$3-tblInvoices[[#This Row],[Due Date]]&lt;=60),tblInvoices[[#This Row],[Invoice Amount]],0)</f>
        <v>548</v>
      </c>
      <c r="I15" s="122">
        <f>IF(AND($M$3-tblInvoices[[#This Row],[Due Date]]&gt;=61,$M$3-tblInvoices[[#This Row],[Due Date]]&lt;=90),tblInvoices[[#This Row],[Invoice Amount]],0)</f>
        <v>0</v>
      </c>
      <c r="J15" s="107">
        <f>IF($M$3-tblInvoices[[#This Row],[Due Date]]&gt;=91,tblInvoices[[#This Row],[Invoice Amount]],0)</f>
        <v>0</v>
      </c>
    </row>
    <row r="16" ht="14.25" customHeight="1">
      <c r="A16" s="112" t="s">
        <v>22</v>
      </c>
      <c r="B16" s="114">
        <v>113</v>
      </c>
      <c r="C16" s="116">
        <v>44234</v>
      </c>
      <c r="D16" s="119">
        <f>tblInvoices[[#This Row],[Invoice Date]]+30</f>
        <v>44264</v>
      </c>
      <c r="E16" s="122">
        <v>417</v>
      </c>
      <c r="F16" s="107">
        <f>IF($M$3&gt;tblInvoices[[#This Row],[Due Date]],tblInvoices[[#This Row],[Invoice Amount]],0)</f>
        <v>417</v>
      </c>
      <c r="G16" s="122">
        <f>IF(AND($M$3-tblInvoices[[#This Row],[Due Date]]&gt;=1,$M$3-tblInvoices[[#This Row],[Due Date]]&lt;=30),tblInvoices[[#This Row],[Invoice Amount]],0)</f>
        <v>0</v>
      </c>
      <c r="H16" s="107">
        <f>IF(AND($M$3-tblInvoices[[#This Row],[Due Date]]&gt;=31,$M$3-tblInvoices[[#This Row],[Due Date]]&lt;=60),tblInvoices[[#This Row],[Invoice Amount]],0)</f>
        <v>0</v>
      </c>
      <c r="I16" s="122">
        <f>IF(AND($M$3-tblInvoices[[#This Row],[Due Date]]&gt;=61,$M$3-tblInvoices[[#This Row],[Due Date]]&lt;=90),tblInvoices[[#This Row],[Invoice Amount]],0)</f>
        <v>0</v>
      </c>
      <c r="J16" s="107">
        <f>IF($M$3-tblInvoices[[#This Row],[Due Date]]&gt;=91,tblInvoices[[#This Row],[Invoice Amount]],0)</f>
        <v>417</v>
      </c>
    </row>
    <row r="17" ht="14.25" customHeight="1">
      <c r="A17" s="112" t="s">
        <v>25</v>
      </c>
      <c r="B17" s="114">
        <v>114</v>
      </c>
      <c r="C17" s="116">
        <v>44323</v>
      </c>
      <c r="D17" s="119">
        <f>tblInvoices[[#This Row],[Invoice Date]]+30</f>
        <v>44353</v>
      </c>
      <c r="E17" s="122">
        <v>858</v>
      </c>
      <c r="F17" s="107">
        <f>IF($M$3&gt;tblInvoices[[#This Row],[Due Date]],tblInvoices[[#This Row],[Invoice Amount]],0)</f>
        <v>858</v>
      </c>
      <c r="G17" s="122">
        <f>IF(AND($M$3-tblInvoices[[#This Row],[Due Date]]&gt;=1,$M$3-tblInvoices[[#This Row],[Due Date]]&lt;=30),tblInvoices[[#This Row],[Invoice Amount]],0)</f>
        <v>858</v>
      </c>
      <c r="H17" s="107">
        <f>IF(AND($M$3-tblInvoices[[#This Row],[Due Date]]&gt;=31,$M$3-tblInvoices[[#This Row],[Due Date]]&lt;=60),tblInvoices[[#This Row],[Invoice Amount]],0)</f>
        <v>0</v>
      </c>
      <c r="I17" s="122">
        <f>IF(AND($M$3-tblInvoices[[#This Row],[Due Date]]&gt;=61,$M$3-tblInvoices[[#This Row],[Due Date]]&lt;=90),tblInvoices[[#This Row],[Invoice Amount]],0)</f>
        <v>0</v>
      </c>
      <c r="J17" s="107">
        <f>IF($M$3-tblInvoices[[#This Row],[Due Date]]&gt;=91,tblInvoices[[#This Row],[Invoice Amount]],0)</f>
        <v>0</v>
      </c>
    </row>
    <row r="18" ht="14.25" customHeight="1">
      <c r="A18" s="112" t="s">
        <v>41</v>
      </c>
      <c r="B18" s="114">
        <v>115</v>
      </c>
      <c r="C18" s="116">
        <v>44293</v>
      </c>
      <c r="D18" s="119">
        <f>tblInvoices[[#This Row],[Invoice Date]]+30</f>
        <v>44323</v>
      </c>
      <c r="E18" s="122">
        <v>378</v>
      </c>
      <c r="F18" s="107">
        <f>IF($M$3&gt;tblInvoices[[#This Row],[Due Date]],tblInvoices[[#This Row],[Invoice Amount]],0)</f>
        <v>378</v>
      </c>
      <c r="G18" s="122">
        <f>IF(AND($M$3-tblInvoices[[#This Row],[Due Date]]&gt;=1,$M$3-tblInvoices[[#This Row],[Due Date]]&lt;=30),tblInvoices[[#This Row],[Invoice Amount]],0)</f>
        <v>0</v>
      </c>
      <c r="H18" s="107">
        <f>IF(AND($M$3-tblInvoices[[#This Row],[Due Date]]&gt;=31,$M$3-tblInvoices[[#This Row],[Due Date]]&lt;=60),tblInvoices[[#This Row],[Invoice Amount]],0)</f>
        <v>378</v>
      </c>
      <c r="I18" s="122">
        <f>IF(AND($M$3-tblInvoices[[#This Row],[Due Date]]&gt;=61,$M$3-tblInvoices[[#This Row],[Due Date]]&lt;=90),tblInvoices[[#This Row],[Invoice Amount]],0)</f>
        <v>0</v>
      </c>
      <c r="J18" s="107">
        <f>IF($M$3-tblInvoices[[#This Row],[Due Date]]&gt;=91,tblInvoices[[#This Row],[Invoice Amount]],0)</f>
        <v>0</v>
      </c>
    </row>
    <row r="19" ht="14.25" customHeight="1">
      <c r="A19" s="112" t="s">
        <v>38</v>
      </c>
      <c r="B19" s="114">
        <v>116</v>
      </c>
      <c r="C19" s="116">
        <v>44243</v>
      </c>
      <c r="D19" s="119">
        <f>tblInvoices[[#This Row],[Invoice Date]]+30</f>
        <v>44273</v>
      </c>
      <c r="E19" s="122">
        <v>737</v>
      </c>
      <c r="F19" s="107">
        <f>IF($M$3&gt;tblInvoices[[#This Row],[Due Date]],tblInvoices[[#This Row],[Invoice Amount]],0)</f>
        <v>737</v>
      </c>
      <c r="G19" s="122">
        <f>IF(AND($M$3-tblInvoices[[#This Row],[Due Date]]&gt;=1,$M$3-tblInvoices[[#This Row],[Due Date]]&lt;=30),tblInvoices[[#This Row],[Invoice Amount]],0)</f>
        <v>0</v>
      </c>
      <c r="H19" s="107">
        <f>IF(AND($M$3-tblInvoices[[#This Row],[Due Date]]&gt;=31,$M$3-tblInvoices[[#This Row],[Due Date]]&lt;=60),tblInvoices[[#This Row],[Invoice Amount]],0)</f>
        <v>0</v>
      </c>
      <c r="I19" s="122">
        <f>IF(AND($M$3-tblInvoices[[#This Row],[Due Date]]&gt;=61,$M$3-tblInvoices[[#This Row],[Due Date]]&lt;=90),tblInvoices[[#This Row],[Invoice Amount]],0)</f>
        <v>0</v>
      </c>
      <c r="J19" s="107">
        <f>IF($M$3-tblInvoices[[#This Row],[Due Date]]&gt;=91,tblInvoices[[#This Row],[Invoice Amount]],0)</f>
        <v>737</v>
      </c>
    </row>
    <row r="20" ht="14.25" customHeight="1">
      <c r="A20" s="112" t="s">
        <v>25</v>
      </c>
      <c r="B20" s="114">
        <v>117</v>
      </c>
      <c r="C20" s="116">
        <v>44314</v>
      </c>
      <c r="D20" s="119">
        <f>tblInvoices[[#This Row],[Invoice Date]]+30</f>
        <v>44344</v>
      </c>
      <c r="E20" s="122">
        <v>970</v>
      </c>
      <c r="F20" s="107">
        <f>IF($M$3&gt;tblInvoices[[#This Row],[Due Date]],tblInvoices[[#This Row],[Invoice Amount]],0)</f>
        <v>970</v>
      </c>
      <c r="G20" s="122">
        <f>IF(AND($M$3-tblInvoices[[#This Row],[Due Date]]&gt;=1,$M$3-tblInvoices[[#This Row],[Due Date]]&lt;=30),tblInvoices[[#This Row],[Invoice Amount]],0)</f>
        <v>0</v>
      </c>
      <c r="H20" s="107">
        <f>IF(AND($M$3-tblInvoices[[#This Row],[Due Date]]&gt;=31,$M$3-tblInvoices[[#This Row],[Due Date]]&lt;=60),tblInvoices[[#This Row],[Invoice Amount]],0)</f>
        <v>970</v>
      </c>
      <c r="I20" s="122">
        <f>IF(AND($M$3-tblInvoices[[#This Row],[Due Date]]&gt;=61,$M$3-tblInvoices[[#This Row],[Due Date]]&lt;=90),tblInvoices[[#This Row],[Invoice Amount]],0)</f>
        <v>0</v>
      </c>
      <c r="J20" s="107">
        <f>IF($M$3-tblInvoices[[#This Row],[Due Date]]&gt;=91,tblInvoices[[#This Row],[Invoice Amount]],0)</f>
        <v>0</v>
      </c>
    </row>
    <row r="21" ht="14.25" customHeight="1">
      <c r="A21" s="112" t="s">
        <v>43</v>
      </c>
      <c r="B21" s="114">
        <v>118</v>
      </c>
      <c r="C21" s="116">
        <v>44313</v>
      </c>
      <c r="D21" s="119">
        <f>tblInvoices[[#This Row],[Invoice Date]]+30</f>
        <v>44343</v>
      </c>
      <c r="E21" s="122">
        <v>544</v>
      </c>
      <c r="F21" s="107">
        <f>IF($M$3&gt;tblInvoices[[#This Row],[Due Date]],tblInvoices[[#This Row],[Invoice Amount]],0)</f>
        <v>544</v>
      </c>
      <c r="G21" s="122">
        <f>IF(AND($M$3-tblInvoices[[#This Row],[Due Date]]&gt;=1,$M$3-tblInvoices[[#This Row],[Due Date]]&lt;=30),tblInvoices[[#This Row],[Invoice Amount]],0)</f>
        <v>0</v>
      </c>
      <c r="H21" s="107">
        <f>IF(AND($M$3-tblInvoices[[#This Row],[Due Date]]&gt;=31,$M$3-tblInvoices[[#This Row],[Due Date]]&lt;=60),tblInvoices[[#This Row],[Invoice Amount]],0)</f>
        <v>544</v>
      </c>
      <c r="I21" s="122">
        <f>IF(AND($M$3-tblInvoices[[#This Row],[Due Date]]&gt;=61,$M$3-tblInvoices[[#This Row],[Due Date]]&lt;=90),tblInvoices[[#This Row],[Invoice Amount]],0)</f>
        <v>0</v>
      </c>
      <c r="J21" s="107">
        <f>IF($M$3-tblInvoices[[#This Row],[Due Date]]&gt;=91,tblInvoices[[#This Row],[Invoice Amount]],0)</f>
        <v>0</v>
      </c>
    </row>
    <row r="22" ht="14.25" customHeight="1">
      <c r="A22" s="112" t="s">
        <v>35</v>
      </c>
      <c r="B22" s="114">
        <v>119</v>
      </c>
      <c r="C22" s="116">
        <v>44270</v>
      </c>
      <c r="D22" s="119">
        <f>tblInvoices[[#This Row],[Invoice Date]]+30</f>
        <v>44300</v>
      </c>
      <c r="E22" s="122">
        <v>445</v>
      </c>
      <c r="F22" s="107">
        <f>IF($M$3&gt;tblInvoices[[#This Row],[Due Date]],tblInvoices[[#This Row],[Invoice Amount]],0)</f>
        <v>445</v>
      </c>
      <c r="G22" s="122">
        <f>IF(AND($M$3-tblInvoices[[#This Row],[Due Date]]&gt;=1,$M$3-tblInvoices[[#This Row],[Due Date]]&lt;=30),tblInvoices[[#This Row],[Invoice Amount]],0)</f>
        <v>0</v>
      </c>
      <c r="H22" s="107">
        <f>IF(AND($M$3-tblInvoices[[#This Row],[Due Date]]&gt;=31,$M$3-tblInvoices[[#This Row],[Due Date]]&lt;=60),tblInvoices[[#This Row],[Invoice Amount]],0)</f>
        <v>0</v>
      </c>
      <c r="I22" s="122">
        <f>IF(AND($M$3-tblInvoices[[#This Row],[Due Date]]&gt;=61,$M$3-tblInvoices[[#This Row],[Due Date]]&lt;=90),tblInvoices[[#This Row],[Invoice Amount]],0)</f>
        <v>445</v>
      </c>
      <c r="J22" s="107">
        <f>IF($M$3-tblInvoices[[#This Row],[Due Date]]&gt;=91,tblInvoices[[#This Row],[Invoice Amount]],0)</f>
        <v>0</v>
      </c>
    </row>
    <row r="23" ht="14.25" customHeight="1">
      <c r="A23" s="112" t="s">
        <v>28</v>
      </c>
      <c r="B23" s="114">
        <v>120</v>
      </c>
      <c r="C23" s="116">
        <v>44294</v>
      </c>
      <c r="D23" s="119">
        <f>tblInvoices[[#This Row],[Invoice Date]]+30</f>
        <v>44324</v>
      </c>
      <c r="E23" s="122">
        <v>444</v>
      </c>
      <c r="F23" s="107">
        <f>IF($M$3&gt;tblInvoices[[#This Row],[Due Date]],tblInvoices[[#This Row],[Invoice Amount]],0)</f>
        <v>444</v>
      </c>
      <c r="G23" s="122">
        <f>IF(AND($M$3-tblInvoices[[#This Row],[Due Date]]&gt;=1,$M$3-tblInvoices[[#This Row],[Due Date]]&lt;=30),tblInvoices[[#This Row],[Invoice Amount]],0)</f>
        <v>0</v>
      </c>
      <c r="H23" s="107">
        <f>IF(AND($M$3-tblInvoices[[#This Row],[Due Date]]&gt;=31,$M$3-tblInvoices[[#This Row],[Due Date]]&lt;=60),tblInvoices[[#This Row],[Invoice Amount]],0)</f>
        <v>444</v>
      </c>
      <c r="I23" s="122">
        <f>IF(AND($M$3-tblInvoices[[#This Row],[Due Date]]&gt;=61,$M$3-tblInvoices[[#This Row],[Due Date]]&lt;=90),tblInvoices[[#This Row],[Invoice Amount]],0)</f>
        <v>0</v>
      </c>
      <c r="J23" s="107">
        <f>IF($M$3-tblInvoices[[#This Row],[Due Date]]&gt;=91,tblInvoices[[#This Row],[Invoice Amount]],0)</f>
        <v>0</v>
      </c>
    </row>
    <row r="24" ht="14.25" customHeight="1">
      <c r="A24" s="112" t="s">
        <v>19</v>
      </c>
      <c r="B24" s="114">
        <v>121</v>
      </c>
      <c r="C24" s="116">
        <v>44288</v>
      </c>
      <c r="D24" s="119">
        <f>tblInvoices[[#This Row],[Invoice Date]]+30</f>
        <v>44318</v>
      </c>
      <c r="E24" s="122">
        <v>798</v>
      </c>
      <c r="F24" s="107">
        <f>IF($M$3&gt;tblInvoices[[#This Row],[Due Date]],tblInvoices[[#This Row],[Invoice Amount]],0)</f>
        <v>798</v>
      </c>
      <c r="G24" s="122">
        <f>IF(AND($M$3-tblInvoices[[#This Row],[Due Date]]&gt;=1,$M$3-tblInvoices[[#This Row],[Due Date]]&lt;=30),tblInvoices[[#This Row],[Invoice Amount]],0)</f>
        <v>0</v>
      </c>
      <c r="H24" s="107">
        <f>IF(AND($M$3-tblInvoices[[#This Row],[Due Date]]&gt;=31,$M$3-tblInvoices[[#This Row],[Due Date]]&lt;=60),tblInvoices[[#This Row],[Invoice Amount]],0)</f>
        <v>798</v>
      </c>
      <c r="I24" s="122">
        <f>IF(AND($M$3-tblInvoices[[#This Row],[Due Date]]&gt;=61,$M$3-tblInvoices[[#This Row],[Due Date]]&lt;=90),tblInvoices[[#This Row],[Invoice Amount]],0)</f>
        <v>0</v>
      </c>
      <c r="J24" s="107">
        <f>IF($M$3-tblInvoices[[#This Row],[Due Date]]&gt;=91,tblInvoices[[#This Row],[Invoice Amount]],0)</f>
        <v>0</v>
      </c>
    </row>
    <row r="25" ht="14.25" customHeight="1">
      <c r="A25" s="112" t="s">
        <v>26</v>
      </c>
      <c r="B25" s="114">
        <v>122</v>
      </c>
      <c r="C25" s="116">
        <v>44331</v>
      </c>
      <c r="D25" s="119">
        <f>tblInvoices[[#This Row],[Invoice Date]]+30</f>
        <v>44361</v>
      </c>
      <c r="E25" s="122">
        <v>569</v>
      </c>
      <c r="F25" s="107">
        <f>IF($M$3&gt;tblInvoices[[#This Row],[Due Date]],tblInvoices[[#This Row],[Invoice Amount]],0)</f>
        <v>569</v>
      </c>
      <c r="G25" s="122">
        <f>IF(AND($M$3-tblInvoices[[#This Row],[Due Date]]&gt;=1,$M$3-tblInvoices[[#This Row],[Due Date]]&lt;=30),tblInvoices[[#This Row],[Invoice Amount]],0)</f>
        <v>569</v>
      </c>
      <c r="H25" s="107">
        <f>IF(AND($M$3-tblInvoices[[#This Row],[Due Date]]&gt;=31,$M$3-tblInvoices[[#This Row],[Due Date]]&lt;=60),tblInvoices[[#This Row],[Invoice Amount]],0)</f>
        <v>0</v>
      </c>
      <c r="I25" s="122">
        <f>IF(AND($M$3-tblInvoices[[#This Row],[Due Date]]&gt;=61,$M$3-tblInvoices[[#This Row],[Due Date]]&lt;=90),tblInvoices[[#This Row],[Invoice Amount]],0)</f>
        <v>0</v>
      </c>
      <c r="J25" s="107">
        <f>IF($M$3-tblInvoices[[#This Row],[Due Date]]&gt;=91,tblInvoices[[#This Row],[Invoice Amount]],0)</f>
        <v>0</v>
      </c>
    </row>
    <row r="26" ht="14.25" customHeight="1">
      <c r="A26" s="112" t="s">
        <v>43</v>
      </c>
      <c r="B26" s="114">
        <v>123</v>
      </c>
      <c r="C26" s="116">
        <v>44297</v>
      </c>
      <c r="D26" s="119">
        <f>tblInvoices[[#This Row],[Invoice Date]]+30</f>
        <v>44327</v>
      </c>
      <c r="E26" s="122">
        <v>903</v>
      </c>
      <c r="F26" s="107">
        <f>IF($M$3&gt;tblInvoices[[#This Row],[Due Date]],tblInvoices[[#This Row],[Invoice Amount]],0)</f>
        <v>903</v>
      </c>
      <c r="G26" s="122">
        <f>IF(AND($M$3-tblInvoices[[#This Row],[Due Date]]&gt;=1,$M$3-tblInvoices[[#This Row],[Due Date]]&lt;=30),tblInvoices[[#This Row],[Invoice Amount]],0)</f>
        <v>0</v>
      </c>
      <c r="H26" s="107">
        <f>IF(AND($M$3-tblInvoices[[#This Row],[Due Date]]&gt;=31,$M$3-tblInvoices[[#This Row],[Due Date]]&lt;=60),tblInvoices[[#This Row],[Invoice Amount]],0)</f>
        <v>903</v>
      </c>
      <c r="I26" s="122">
        <f>IF(AND($M$3-tblInvoices[[#This Row],[Due Date]]&gt;=61,$M$3-tblInvoices[[#This Row],[Due Date]]&lt;=90),tblInvoices[[#This Row],[Invoice Amount]],0)</f>
        <v>0</v>
      </c>
      <c r="J26" s="107">
        <f>IF($M$3-tblInvoices[[#This Row],[Due Date]]&gt;=91,tblInvoices[[#This Row],[Invoice Amount]],0)</f>
        <v>0</v>
      </c>
    </row>
    <row r="27" ht="14.25" customHeight="1">
      <c r="A27" s="112" t="s">
        <v>39</v>
      </c>
      <c r="B27" s="114">
        <v>124</v>
      </c>
      <c r="C27" s="116">
        <v>44331</v>
      </c>
      <c r="D27" s="119">
        <f>tblInvoices[[#This Row],[Invoice Date]]+30</f>
        <v>44361</v>
      </c>
      <c r="E27" s="122">
        <v>430</v>
      </c>
      <c r="F27" s="107">
        <f>IF($M$3&gt;tblInvoices[[#This Row],[Due Date]],tblInvoices[[#This Row],[Invoice Amount]],0)</f>
        <v>430</v>
      </c>
      <c r="G27" s="122">
        <f>IF(AND($M$3-tblInvoices[[#This Row],[Due Date]]&gt;=1,$M$3-tblInvoices[[#This Row],[Due Date]]&lt;=30),tblInvoices[[#This Row],[Invoice Amount]],0)</f>
        <v>430</v>
      </c>
      <c r="H27" s="107">
        <f>IF(AND($M$3-tblInvoices[[#This Row],[Due Date]]&gt;=31,$M$3-tblInvoices[[#This Row],[Due Date]]&lt;=60),tblInvoices[[#This Row],[Invoice Amount]],0)</f>
        <v>0</v>
      </c>
      <c r="I27" s="122">
        <f>IF(AND($M$3-tblInvoices[[#This Row],[Due Date]]&gt;=61,$M$3-tblInvoices[[#This Row],[Due Date]]&lt;=90),tblInvoices[[#This Row],[Invoice Amount]],0)</f>
        <v>0</v>
      </c>
      <c r="J27" s="107">
        <f>IF($M$3-tblInvoices[[#This Row],[Due Date]]&gt;=91,tblInvoices[[#This Row],[Invoice Amount]],0)</f>
        <v>0</v>
      </c>
    </row>
    <row r="28" ht="14.25" customHeight="1">
      <c r="A28" s="112" t="s">
        <v>41</v>
      </c>
      <c r="B28" s="114">
        <v>125</v>
      </c>
      <c r="C28" s="116">
        <v>44302</v>
      </c>
      <c r="D28" s="119">
        <f>tblInvoices[[#This Row],[Invoice Date]]+30</f>
        <v>44332</v>
      </c>
      <c r="E28" s="122">
        <v>629</v>
      </c>
      <c r="F28" s="107">
        <f>IF($M$3&gt;tblInvoices[[#This Row],[Due Date]],tblInvoices[[#This Row],[Invoice Amount]],0)</f>
        <v>629</v>
      </c>
      <c r="G28" s="122">
        <f>IF(AND($M$3-tblInvoices[[#This Row],[Due Date]]&gt;=1,$M$3-tblInvoices[[#This Row],[Due Date]]&lt;=30),tblInvoices[[#This Row],[Invoice Amount]],0)</f>
        <v>0</v>
      </c>
      <c r="H28" s="107">
        <f>IF(AND($M$3-tblInvoices[[#This Row],[Due Date]]&gt;=31,$M$3-tblInvoices[[#This Row],[Due Date]]&lt;=60),tblInvoices[[#This Row],[Invoice Amount]],0)</f>
        <v>629</v>
      </c>
      <c r="I28" s="122">
        <f>IF(AND($M$3-tblInvoices[[#This Row],[Due Date]]&gt;=61,$M$3-tblInvoices[[#This Row],[Due Date]]&lt;=90),tblInvoices[[#This Row],[Invoice Amount]],0)</f>
        <v>0</v>
      </c>
      <c r="J28" s="107">
        <f>IF($M$3-tblInvoices[[#This Row],[Due Date]]&gt;=91,tblInvoices[[#This Row],[Invoice Amount]],0)</f>
        <v>0</v>
      </c>
    </row>
    <row r="29" ht="14.25" customHeight="1">
      <c r="A29" s="112" t="s">
        <v>18</v>
      </c>
      <c r="B29" s="114">
        <v>126</v>
      </c>
      <c r="C29" s="116">
        <v>44322</v>
      </c>
      <c r="D29" s="119">
        <f>tblInvoices[[#This Row],[Invoice Date]]+30</f>
        <v>44352</v>
      </c>
      <c r="E29" s="122">
        <v>376</v>
      </c>
      <c r="F29" s="107">
        <f>IF($M$3&gt;tblInvoices[[#This Row],[Due Date]],tblInvoices[[#This Row],[Invoice Amount]],0)</f>
        <v>376</v>
      </c>
      <c r="G29" s="122">
        <f>IF(AND($M$3-tblInvoices[[#This Row],[Due Date]]&gt;=1,$M$3-tblInvoices[[#This Row],[Due Date]]&lt;=30),tblInvoices[[#This Row],[Invoice Amount]],0)</f>
        <v>376</v>
      </c>
      <c r="H29" s="107">
        <f>IF(AND($M$3-tblInvoices[[#This Row],[Due Date]]&gt;=31,$M$3-tblInvoices[[#This Row],[Due Date]]&lt;=60),tblInvoices[[#This Row],[Invoice Amount]],0)</f>
        <v>0</v>
      </c>
      <c r="I29" s="122">
        <f>IF(AND($M$3-tblInvoices[[#This Row],[Due Date]]&gt;=61,$M$3-tblInvoices[[#This Row],[Due Date]]&lt;=90),tblInvoices[[#This Row],[Invoice Amount]],0)</f>
        <v>0</v>
      </c>
      <c r="J29" s="107">
        <f>IF($M$3-tblInvoices[[#This Row],[Due Date]]&gt;=91,tblInvoices[[#This Row],[Invoice Amount]],0)</f>
        <v>0</v>
      </c>
    </row>
    <row r="30" ht="14.25" customHeight="1">
      <c r="A30" s="112" t="s">
        <v>45</v>
      </c>
      <c r="B30" s="114">
        <v>127</v>
      </c>
      <c r="C30" s="116">
        <v>44275</v>
      </c>
      <c r="D30" s="119">
        <f>tblInvoices[[#This Row],[Invoice Date]]+30</f>
        <v>44305</v>
      </c>
      <c r="E30" s="122">
        <v>826</v>
      </c>
      <c r="F30" s="107">
        <f>IF($M$3&gt;tblInvoices[[#This Row],[Due Date]],tblInvoices[[#This Row],[Invoice Amount]],0)</f>
        <v>826</v>
      </c>
      <c r="G30" s="122">
        <f>IF(AND($M$3-tblInvoices[[#This Row],[Due Date]]&gt;=1,$M$3-tblInvoices[[#This Row],[Due Date]]&lt;=30),tblInvoices[[#This Row],[Invoice Amount]],0)</f>
        <v>0</v>
      </c>
      <c r="H30" s="107">
        <f>IF(AND($M$3-tblInvoices[[#This Row],[Due Date]]&gt;=31,$M$3-tblInvoices[[#This Row],[Due Date]]&lt;=60),tblInvoices[[#This Row],[Invoice Amount]],0)</f>
        <v>0</v>
      </c>
      <c r="I30" s="122">
        <f>IF(AND($M$3-tblInvoices[[#This Row],[Due Date]]&gt;=61,$M$3-tblInvoices[[#This Row],[Due Date]]&lt;=90),tblInvoices[[#This Row],[Invoice Amount]],0)</f>
        <v>826</v>
      </c>
      <c r="J30" s="107">
        <f>IF($M$3-tblInvoices[[#This Row],[Due Date]]&gt;=91,tblInvoices[[#This Row],[Invoice Amount]],0)</f>
        <v>0</v>
      </c>
    </row>
    <row r="31" ht="14.25" customHeight="1">
      <c r="A31" s="112" t="s">
        <v>39</v>
      </c>
      <c r="B31" s="114">
        <v>128</v>
      </c>
      <c r="C31" s="116">
        <v>44288</v>
      </c>
      <c r="D31" s="119">
        <f>tblInvoices[[#This Row],[Invoice Date]]+30</f>
        <v>44318</v>
      </c>
      <c r="E31" s="122">
        <v>548</v>
      </c>
      <c r="F31" s="107">
        <f>IF($M$3&gt;tblInvoices[[#This Row],[Due Date]],tblInvoices[[#This Row],[Invoice Amount]],0)</f>
        <v>548</v>
      </c>
      <c r="G31" s="122">
        <f>IF(AND($M$3-tblInvoices[[#This Row],[Due Date]]&gt;=1,$M$3-tblInvoices[[#This Row],[Due Date]]&lt;=30),tblInvoices[[#This Row],[Invoice Amount]],0)</f>
        <v>0</v>
      </c>
      <c r="H31" s="107">
        <f>IF(AND($M$3-tblInvoices[[#This Row],[Due Date]]&gt;=31,$M$3-tblInvoices[[#This Row],[Due Date]]&lt;=60),tblInvoices[[#This Row],[Invoice Amount]],0)</f>
        <v>548</v>
      </c>
      <c r="I31" s="122">
        <f>IF(AND($M$3-tblInvoices[[#This Row],[Due Date]]&gt;=61,$M$3-tblInvoices[[#This Row],[Due Date]]&lt;=90),tblInvoices[[#This Row],[Invoice Amount]],0)</f>
        <v>0</v>
      </c>
      <c r="J31" s="107">
        <f>IF($M$3-tblInvoices[[#This Row],[Due Date]]&gt;=91,tblInvoices[[#This Row],[Invoice Amount]],0)</f>
        <v>0</v>
      </c>
    </row>
    <row r="32" ht="14.25" customHeight="1">
      <c r="A32" s="112" t="s">
        <v>24</v>
      </c>
      <c r="B32" s="114">
        <v>129</v>
      </c>
      <c r="C32" s="116">
        <v>44287</v>
      </c>
      <c r="D32" s="119">
        <f>tblInvoices[[#This Row],[Invoice Date]]+30</f>
        <v>44317</v>
      </c>
      <c r="E32" s="122">
        <v>807</v>
      </c>
      <c r="F32" s="107">
        <f>IF($M$3&gt;tblInvoices[[#This Row],[Due Date]],tblInvoices[[#This Row],[Invoice Amount]],0)</f>
        <v>807</v>
      </c>
      <c r="G32" s="122">
        <f>IF(AND($M$3-tblInvoices[[#This Row],[Due Date]]&gt;=1,$M$3-tblInvoices[[#This Row],[Due Date]]&lt;=30),tblInvoices[[#This Row],[Invoice Amount]],0)</f>
        <v>0</v>
      </c>
      <c r="H32" s="107">
        <f>IF(AND($M$3-tblInvoices[[#This Row],[Due Date]]&gt;=31,$M$3-tblInvoices[[#This Row],[Due Date]]&lt;=60),tblInvoices[[#This Row],[Invoice Amount]],0)</f>
        <v>0</v>
      </c>
      <c r="I32" s="122">
        <f>IF(AND($M$3-tblInvoices[[#This Row],[Due Date]]&gt;=61,$M$3-tblInvoices[[#This Row],[Due Date]]&lt;=90),tblInvoices[[#This Row],[Invoice Amount]],0)</f>
        <v>807</v>
      </c>
      <c r="J32" s="107">
        <f>IF($M$3-tblInvoices[[#This Row],[Due Date]]&gt;=91,tblInvoices[[#This Row],[Invoice Amount]],0)</f>
        <v>0</v>
      </c>
    </row>
    <row r="33" ht="14.25" customHeight="1">
      <c r="A33" s="112" t="s">
        <v>32</v>
      </c>
      <c r="B33" s="114">
        <v>130</v>
      </c>
      <c r="C33" s="116">
        <v>44292</v>
      </c>
      <c r="D33" s="119">
        <f>tblInvoices[[#This Row],[Invoice Date]]+30</f>
        <v>44322</v>
      </c>
      <c r="E33" s="122">
        <v>654</v>
      </c>
      <c r="F33" s="107">
        <f>IF($M$3&gt;tblInvoices[[#This Row],[Due Date]],tblInvoices[[#This Row],[Invoice Amount]],0)</f>
        <v>654</v>
      </c>
      <c r="G33" s="122">
        <f>IF(AND($M$3-tblInvoices[[#This Row],[Due Date]]&gt;=1,$M$3-tblInvoices[[#This Row],[Due Date]]&lt;=30),tblInvoices[[#This Row],[Invoice Amount]],0)</f>
        <v>0</v>
      </c>
      <c r="H33" s="107">
        <f>IF(AND($M$3-tblInvoices[[#This Row],[Due Date]]&gt;=31,$M$3-tblInvoices[[#This Row],[Due Date]]&lt;=60),tblInvoices[[#This Row],[Invoice Amount]],0)</f>
        <v>654</v>
      </c>
      <c r="I33" s="122">
        <f>IF(AND($M$3-tblInvoices[[#This Row],[Due Date]]&gt;=61,$M$3-tblInvoices[[#This Row],[Due Date]]&lt;=90),tblInvoices[[#This Row],[Invoice Amount]],0)</f>
        <v>0</v>
      </c>
      <c r="J33" s="107">
        <f>IF($M$3-tblInvoices[[#This Row],[Due Date]]&gt;=91,tblInvoices[[#This Row],[Invoice Amount]],0)</f>
        <v>0</v>
      </c>
    </row>
    <row r="34" ht="14.25" customHeight="1">
      <c r="A34" s="112" t="s">
        <v>28</v>
      </c>
      <c r="B34" s="114">
        <v>131</v>
      </c>
      <c r="C34" s="116">
        <v>44281</v>
      </c>
      <c r="D34" s="119">
        <f>tblInvoices[[#This Row],[Invoice Date]]+30</f>
        <v>44311</v>
      </c>
      <c r="E34" s="122">
        <v>396</v>
      </c>
      <c r="F34" s="107">
        <f>IF($M$3&gt;tblInvoices[[#This Row],[Due Date]],tblInvoices[[#This Row],[Invoice Amount]],0)</f>
        <v>396</v>
      </c>
      <c r="G34" s="122">
        <f>IF(AND($M$3-tblInvoices[[#This Row],[Due Date]]&gt;=1,$M$3-tblInvoices[[#This Row],[Due Date]]&lt;=30),tblInvoices[[#This Row],[Invoice Amount]],0)</f>
        <v>0</v>
      </c>
      <c r="H34" s="107">
        <f>IF(AND($M$3-tblInvoices[[#This Row],[Due Date]]&gt;=31,$M$3-tblInvoices[[#This Row],[Due Date]]&lt;=60),tblInvoices[[#This Row],[Invoice Amount]],0)</f>
        <v>0</v>
      </c>
      <c r="I34" s="122">
        <f>IF(AND($M$3-tblInvoices[[#This Row],[Due Date]]&gt;=61,$M$3-tblInvoices[[#This Row],[Due Date]]&lt;=90),tblInvoices[[#This Row],[Invoice Amount]],0)</f>
        <v>396</v>
      </c>
      <c r="J34" s="107">
        <f>IF($M$3-tblInvoices[[#This Row],[Due Date]]&gt;=91,tblInvoices[[#This Row],[Invoice Amount]],0)</f>
        <v>0</v>
      </c>
    </row>
    <row r="35" ht="14.25" customHeight="1">
      <c r="A35" s="112" t="s">
        <v>61</v>
      </c>
      <c r="B35" s="114">
        <v>132</v>
      </c>
      <c r="C35" s="116">
        <v>44364</v>
      </c>
      <c r="D35" s="119">
        <f>tblInvoices[[#This Row],[Invoice Date]]+30</f>
        <v>44394</v>
      </c>
      <c r="E35" s="122">
        <v>871</v>
      </c>
      <c r="F35" s="107">
        <f>IF($M$3&gt;tblInvoices[[#This Row],[Due Date]],tblInvoices[[#This Row],[Invoice Amount]],0)</f>
        <v>0</v>
      </c>
      <c r="G35" s="122">
        <f>IF(AND($M$3-tblInvoices[[#This Row],[Due Date]]&gt;=1,$M$3-tblInvoices[[#This Row],[Due Date]]&lt;=30),tblInvoices[[#This Row],[Invoice Amount]],0)</f>
        <v>0</v>
      </c>
      <c r="H35" s="107">
        <f>IF(AND($M$3-tblInvoices[[#This Row],[Due Date]]&gt;=31,$M$3-tblInvoices[[#This Row],[Due Date]]&lt;=60),tblInvoices[[#This Row],[Invoice Amount]],0)</f>
        <v>0</v>
      </c>
      <c r="I35" s="122">
        <f>IF(AND($M$3-tblInvoices[[#This Row],[Due Date]]&gt;=61,$M$3-tblInvoices[[#This Row],[Due Date]]&lt;=90),tblInvoices[[#This Row],[Invoice Amount]],0)</f>
        <v>0</v>
      </c>
      <c r="J35" s="107">
        <f>IF($M$3-tblInvoices[[#This Row],[Due Date]]&gt;=91,tblInvoices[[#This Row],[Invoice Amount]],0)</f>
        <v>0</v>
      </c>
    </row>
    <row r="36" ht="14.25" customHeight="1">
      <c r="A36" s="112" t="s">
        <v>39</v>
      </c>
      <c r="B36" s="114">
        <v>133</v>
      </c>
      <c r="C36" s="116">
        <v>44341</v>
      </c>
      <c r="D36" s="119">
        <f>tblInvoices[[#This Row],[Invoice Date]]+30</f>
        <v>44371</v>
      </c>
      <c r="E36" s="122">
        <v>914</v>
      </c>
      <c r="F36" s="107">
        <f>IF($M$3&gt;tblInvoices[[#This Row],[Due Date]],tblInvoices[[#This Row],[Invoice Amount]],0)</f>
        <v>914</v>
      </c>
      <c r="G36" s="122">
        <f>IF(AND($M$3-tblInvoices[[#This Row],[Due Date]]&gt;=1,$M$3-tblInvoices[[#This Row],[Due Date]]&lt;=30),tblInvoices[[#This Row],[Invoice Amount]],0)</f>
        <v>914</v>
      </c>
      <c r="H36" s="107">
        <f>IF(AND($M$3-tblInvoices[[#This Row],[Due Date]]&gt;=31,$M$3-tblInvoices[[#This Row],[Due Date]]&lt;=60),tblInvoices[[#This Row],[Invoice Amount]],0)</f>
        <v>0</v>
      </c>
      <c r="I36" s="122">
        <f>IF(AND($M$3-tblInvoices[[#This Row],[Due Date]]&gt;=61,$M$3-tblInvoices[[#This Row],[Due Date]]&lt;=90),tblInvoices[[#This Row],[Invoice Amount]],0)</f>
        <v>0</v>
      </c>
      <c r="J36" s="107">
        <f>IF($M$3-tblInvoices[[#This Row],[Due Date]]&gt;=91,tblInvoices[[#This Row],[Invoice Amount]],0)</f>
        <v>0</v>
      </c>
    </row>
    <row r="37" ht="14.25" customHeight="1">
      <c r="A37" s="112" t="s">
        <v>44</v>
      </c>
      <c r="B37" s="114">
        <v>134</v>
      </c>
      <c r="C37" s="116">
        <v>44328</v>
      </c>
      <c r="D37" s="119">
        <f>tblInvoices[[#This Row],[Invoice Date]]+30</f>
        <v>44358</v>
      </c>
      <c r="E37" s="122">
        <v>772</v>
      </c>
      <c r="F37" s="107">
        <f>IF($M$3&gt;tblInvoices[[#This Row],[Due Date]],tblInvoices[[#This Row],[Invoice Amount]],0)</f>
        <v>772</v>
      </c>
      <c r="G37" s="122">
        <f>IF(AND($M$3-tblInvoices[[#This Row],[Due Date]]&gt;=1,$M$3-tblInvoices[[#This Row],[Due Date]]&lt;=30),tblInvoices[[#This Row],[Invoice Amount]],0)</f>
        <v>772</v>
      </c>
      <c r="H37" s="107">
        <f>IF(AND($M$3-tblInvoices[[#This Row],[Due Date]]&gt;=31,$M$3-tblInvoices[[#This Row],[Due Date]]&lt;=60),tblInvoices[[#This Row],[Invoice Amount]],0)</f>
        <v>0</v>
      </c>
      <c r="I37" s="122">
        <f>IF(AND($M$3-tblInvoices[[#This Row],[Due Date]]&gt;=61,$M$3-tblInvoices[[#This Row],[Due Date]]&lt;=90),tblInvoices[[#This Row],[Invoice Amount]],0)</f>
        <v>0</v>
      </c>
      <c r="J37" s="107">
        <f>IF($M$3-tblInvoices[[#This Row],[Due Date]]&gt;=91,tblInvoices[[#This Row],[Invoice Amount]],0)</f>
        <v>0</v>
      </c>
    </row>
    <row r="38" ht="14.25" customHeight="1">
      <c r="A38" s="112" t="s">
        <v>48</v>
      </c>
      <c r="B38" s="114">
        <v>135</v>
      </c>
      <c r="C38" s="116">
        <v>44340</v>
      </c>
      <c r="D38" s="119">
        <f>tblInvoices[[#This Row],[Invoice Date]]+30</f>
        <v>44370</v>
      </c>
      <c r="E38" s="122">
        <v>628</v>
      </c>
      <c r="F38" s="107">
        <f>IF($M$3&gt;tblInvoices[[#This Row],[Due Date]],tblInvoices[[#This Row],[Invoice Amount]],0)</f>
        <v>628</v>
      </c>
      <c r="G38" s="122">
        <f>IF(AND($M$3-tblInvoices[[#This Row],[Due Date]]&gt;=1,$M$3-tblInvoices[[#This Row],[Due Date]]&lt;=30),tblInvoices[[#This Row],[Invoice Amount]],0)</f>
        <v>628</v>
      </c>
      <c r="H38" s="107">
        <f>IF(AND($M$3-tblInvoices[[#This Row],[Due Date]]&gt;=31,$M$3-tblInvoices[[#This Row],[Due Date]]&lt;=60),tblInvoices[[#This Row],[Invoice Amount]],0)</f>
        <v>0</v>
      </c>
      <c r="I38" s="122">
        <f>IF(AND($M$3-tblInvoices[[#This Row],[Due Date]]&gt;=61,$M$3-tblInvoices[[#This Row],[Due Date]]&lt;=90),tblInvoices[[#This Row],[Invoice Amount]],0)</f>
        <v>0</v>
      </c>
      <c r="J38" s="107">
        <f>IF($M$3-tblInvoices[[#This Row],[Due Date]]&gt;=91,tblInvoices[[#This Row],[Invoice Amount]],0)</f>
        <v>0</v>
      </c>
    </row>
    <row r="39" ht="14.25" customHeight="1">
      <c r="A39" s="112" t="s">
        <v>39</v>
      </c>
      <c r="B39" s="114">
        <v>136</v>
      </c>
      <c r="C39" s="116">
        <v>44358</v>
      </c>
      <c r="D39" s="119">
        <f>tblInvoices[[#This Row],[Invoice Date]]+30</f>
        <v>44388</v>
      </c>
      <c r="E39" s="122">
        <v>499</v>
      </c>
      <c r="F39" s="107">
        <f>IF($M$3&gt;tblInvoices[[#This Row],[Due Date]],tblInvoices[[#This Row],[Invoice Amount]],0)</f>
        <v>0</v>
      </c>
      <c r="G39" s="122">
        <f>IF(AND($M$3-tblInvoices[[#This Row],[Due Date]]&gt;=1,$M$3-tblInvoices[[#This Row],[Due Date]]&lt;=30),tblInvoices[[#This Row],[Invoice Amount]],0)</f>
        <v>0</v>
      </c>
      <c r="H39" s="107">
        <f>IF(AND($M$3-tblInvoices[[#This Row],[Due Date]]&gt;=31,$M$3-tblInvoices[[#This Row],[Due Date]]&lt;=60),tblInvoices[[#This Row],[Invoice Amount]],0)</f>
        <v>0</v>
      </c>
      <c r="I39" s="122">
        <f>IF(AND($M$3-tblInvoices[[#This Row],[Due Date]]&gt;=61,$M$3-tblInvoices[[#This Row],[Due Date]]&lt;=90),tblInvoices[[#This Row],[Invoice Amount]],0)</f>
        <v>0</v>
      </c>
      <c r="J39" s="107">
        <f>IF($M$3-tblInvoices[[#This Row],[Due Date]]&gt;=91,tblInvoices[[#This Row],[Invoice Amount]],0)</f>
        <v>0</v>
      </c>
    </row>
    <row r="40" ht="14.25" customHeight="1">
      <c r="A40" s="112" t="s">
        <v>39</v>
      </c>
      <c r="B40" s="114">
        <v>137</v>
      </c>
      <c r="C40" s="116">
        <v>44355</v>
      </c>
      <c r="D40" s="119">
        <f>tblInvoices[[#This Row],[Invoice Date]]+30</f>
        <v>44385</v>
      </c>
      <c r="E40" s="122">
        <v>777</v>
      </c>
      <c r="F40" s="107">
        <f>IF($M$3&gt;tblInvoices[[#This Row],[Due Date]],tblInvoices[[#This Row],[Invoice Amount]],0)</f>
        <v>0</v>
      </c>
      <c r="G40" s="122">
        <f>IF(AND($M$3-tblInvoices[[#This Row],[Due Date]]&gt;=1,$M$3-tblInvoices[[#This Row],[Due Date]]&lt;=30),tblInvoices[[#This Row],[Invoice Amount]],0)</f>
        <v>0</v>
      </c>
      <c r="H40" s="107">
        <f>IF(AND($M$3-tblInvoices[[#This Row],[Due Date]]&gt;=31,$M$3-tblInvoices[[#This Row],[Due Date]]&lt;=60),tblInvoices[[#This Row],[Invoice Amount]],0)</f>
        <v>0</v>
      </c>
      <c r="I40" s="122">
        <f>IF(AND($M$3-tblInvoices[[#This Row],[Due Date]]&gt;=61,$M$3-tblInvoices[[#This Row],[Due Date]]&lt;=90),tblInvoices[[#This Row],[Invoice Amount]],0)</f>
        <v>0</v>
      </c>
      <c r="J40" s="107">
        <f>IF($M$3-tblInvoices[[#This Row],[Due Date]]&gt;=91,tblInvoices[[#This Row],[Invoice Amount]],0)</f>
        <v>0</v>
      </c>
    </row>
    <row r="41" ht="14.25" customHeight="1">
      <c r="A41" s="112" t="s">
        <v>24</v>
      </c>
      <c r="B41" s="114">
        <v>138</v>
      </c>
      <c r="C41" s="116">
        <v>44294</v>
      </c>
      <c r="D41" s="119">
        <f>tblInvoices[[#This Row],[Invoice Date]]+30</f>
        <v>44324</v>
      </c>
      <c r="E41" s="122">
        <v>804</v>
      </c>
      <c r="F41" s="107">
        <f>IF($M$3&gt;tblInvoices[[#This Row],[Due Date]],tblInvoices[[#This Row],[Invoice Amount]],0)</f>
        <v>804</v>
      </c>
      <c r="G41" s="122">
        <f>IF(AND($M$3-tblInvoices[[#This Row],[Due Date]]&gt;=1,$M$3-tblInvoices[[#This Row],[Due Date]]&lt;=30),tblInvoices[[#This Row],[Invoice Amount]],0)</f>
        <v>0</v>
      </c>
      <c r="H41" s="107">
        <f>IF(AND($M$3-tblInvoices[[#This Row],[Due Date]]&gt;=31,$M$3-tblInvoices[[#This Row],[Due Date]]&lt;=60),tblInvoices[[#This Row],[Invoice Amount]],0)</f>
        <v>804</v>
      </c>
      <c r="I41" s="122">
        <f>IF(AND($M$3-tblInvoices[[#This Row],[Due Date]]&gt;=61,$M$3-tblInvoices[[#This Row],[Due Date]]&lt;=90),tblInvoices[[#This Row],[Invoice Amount]],0)</f>
        <v>0</v>
      </c>
      <c r="J41" s="107">
        <f>IF($M$3-tblInvoices[[#This Row],[Due Date]]&gt;=91,tblInvoices[[#This Row],[Invoice Amount]],0)</f>
        <v>0</v>
      </c>
    </row>
    <row r="42" ht="14.25" customHeight="1">
      <c r="A42" s="112" t="s">
        <v>18</v>
      </c>
      <c r="B42" s="114">
        <v>139</v>
      </c>
      <c r="C42" s="116">
        <v>44297</v>
      </c>
      <c r="D42" s="119">
        <f>tblInvoices[[#This Row],[Invoice Date]]+30</f>
        <v>44327</v>
      </c>
      <c r="E42" s="122">
        <v>575</v>
      </c>
      <c r="F42" s="107">
        <f>IF($M$3&gt;tblInvoices[[#This Row],[Due Date]],tblInvoices[[#This Row],[Invoice Amount]],0)</f>
        <v>575</v>
      </c>
      <c r="G42" s="122">
        <f>IF(AND($M$3-tblInvoices[[#This Row],[Due Date]]&gt;=1,$M$3-tblInvoices[[#This Row],[Due Date]]&lt;=30),tblInvoices[[#This Row],[Invoice Amount]],0)</f>
        <v>0</v>
      </c>
      <c r="H42" s="107">
        <f>IF(AND($M$3-tblInvoices[[#This Row],[Due Date]]&gt;=31,$M$3-tblInvoices[[#This Row],[Due Date]]&lt;=60),tblInvoices[[#This Row],[Invoice Amount]],0)</f>
        <v>575</v>
      </c>
      <c r="I42" s="122">
        <f>IF(AND($M$3-tblInvoices[[#This Row],[Due Date]]&gt;=61,$M$3-tblInvoices[[#This Row],[Due Date]]&lt;=90),tblInvoices[[#This Row],[Invoice Amount]],0)</f>
        <v>0</v>
      </c>
      <c r="J42" s="107">
        <f>IF($M$3-tblInvoices[[#This Row],[Due Date]]&gt;=91,tblInvoices[[#This Row],[Invoice Amount]],0)</f>
        <v>0</v>
      </c>
    </row>
    <row r="43" ht="14.25" customHeight="1">
      <c r="A43" s="112" t="s">
        <v>24</v>
      </c>
      <c r="B43" s="114">
        <v>140</v>
      </c>
      <c r="C43" s="116">
        <v>44275</v>
      </c>
      <c r="D43" s="119">
        <f>tblInvoices[[#This Row],[Invoice Date]]+30</f>
        <v>44305</v>
      </c>
      <c r="E43" s="122">
        <v>785</v>
      </c>
      <c r="F43" s="107">
        <f>IF($M$3&gt;tblInvoices[[#This Row],[Due Date]],tblInvoices[[#This Row],[Invoice Amount]],0)</f>
        <v>785</v>
      </c>
      <c r="G43" s="122">
        <f>IF(AND($M$3-tblInvoices[[#This Row],[Due Date]]&gt;=1,$M$3-tblInvoices[[#This Row],[Due Date]]&lt;=30),tblInvoices[[#This Row],[Invoice Amount]],0)</f>
        <v>0</v>
      </c>
      <c r="H43" s="107">
        <f>IF(AND($M$3-tblInvoices[[#This Row],[Due Date]]&gt;=31,$M$3-tblInvoices[[#This Row],[Due Date]]&lt;=60),tblInvoices[[#This Row],[Invoice Amount]],0)</f>
        <v>0</v>
      </c>
      <c r="I43" s="122">
        <f>IF(AND($M$3-tblInvoices[[#This Row],[Due Date]]&gt;=61,$M$3-tblInvoices[[#This Row],[Due Date]]&lt;=90),tblInvoices[[#This Row],[Invoice Amount]],0)</f>
        <v>785</v>
      </c>
      <c r="J43" s="107">
        <f>IF($M$3-tblInvoices[[#This Row],[Due Date]]&gt;=91,tblInvoices[[#This Row],[Invoice Amount]],0)</f>
        <v>0</v>
      </c>
    </row>
    <row r="44" ht="14.25" customHeight="1">
      <c r="A44" s="112" t="s">
        <v>17</v>
      </c>
      <c r="B44" s="114">
        <v>141</v>
      </c>
      <c r="C44" s="116">
        <v>44321</v>
      </c>
      <c r="D44" s="119">
        <f>tblInvoices[[#This Row],[Invoice Date]]+30</f>
        <v>44351</v>
      </c>
      <c r="E44" s="122">
        <v>542</v>
      </c>
      <c r="F44" s="107">
        <f>IF($M$3&gt;tblInvoices[[#This Row],[Due Date]],tblInvoices[[#This Row],[Invoice Amount]],0)</f>
        <v>542</v>
      </c>
      <c r="G44" s="122">
        <f>IF(AND($M$3-tblInvoices[[#This Row],[Due Date]]&gt;=1,$M$3-tblInvoices[[#This Row],[Due Date]]&lt;=30),tblInvoices[[#This Row],[Invoice Amount]],0)</f>
        <v>542</v>
      </c>
      <c r="H44" s="107">
        <f>IF(AND($M$3-tblInvoices[[#This Row],[Due Date]]&gt;=31,$M$3-tblInvoices[[#This Row],[Due Date]]&lt;=60),tblInvoices[[#This Row],[Invoice Amount]],0)</f>
        <v>0</v>
      </c>
      <c r="I44" s="122">
        <f>IF(AND($M$3-tblInvoices[[#This Row],[Due Date]]&gt;=61,$M$3-tblInvoices[[#This Row],[Due Date]]&lt;=90),tblInvoices[[#This Row],[Invoice Amount]],0)</f>
        <v>0</v>
      </c>
      <c r="J44" s="107">
        <f>IF($M$3-tblInvoices[[#This Row],[Due Date]]&gt;=91,tblInvoices[[#This Row],[Invoice Amount]],0)</f>
        <v>0</v>
      </c>
    </row>
    <row r="45" ht="14.25" customHeight="1">
      <c r="A45" s="112" t="s">
        <v>43</v>
      </c>
      <c r="B45" s="114">
        <v>142</v>
      </c>
      <c r="C45" s="116">
        <v>44362</v>
      </c>
      <c r="D45" s="119">
        <f>tblInvoices[[#This Row],[Invoice Date]]+30</f>
        <v>44392</v>
      </c>
      <c r="E45" s="122">
        <v>700</v>
      </c>
      <c r="F45" s="107">
        <f>IF($M$3&gt;tblInvoices[[#This Row],[Due Date]],tblInvoices[[#This Row],[Invoice Amount]],0)</f>
        <v>0</v>
      </c>
      <c r="G45" s="122">
        <f>IF(AND($M$3-tblInvoices[[#This Row],[Due Date]]&gt;=1,$M$3-tblInvoices[[#This Row],[Due Date]]&lt;=30),tblInvoices[[#This Row],[Invoice Amount]],0)</f>
        <v>0</v>
      </c>
      <c r="H45" s="107">
        <f>IF(AND($M$3-tblInvoices[[#This Row],[Due Date]]&gt;=31,$M$3-tblInvoices[[#This Row],[Due Date]]&lt;=60),tblInvoices[[#This Row],[Invoice Amount]],0)</f>
        <v>0</v>
      </c>
      <c r="I45" s="122">
        <f>IF(AND($M$3-tblInvoices[[#This Row],[Due Date]]&gt;=61,$M$3-tblInvoices[[#This Row],[Due Date]]&lt;=90),tblInvoices[[#This Row],[Invoice Amount]],0)</f>
        <v>0</v>
      </c>
      <c r="J45" s="107">
        <f>IF($M$3-tblInvoices[[#This Row],[Due Date]]&gt;=91,tblInvoices[[#This Row],[Invoice Amount]],0)</f>
        <v>0</v>
      </c>
    </row>
    <row r="46" ht="14.25" customHeight="1">
      <c r="A46" s="112" t="s">
        <v>51</v>
      </c>
      <c r="B46" s="114">
        <v>143</v>
      </c>
      <c r="C46" s="116">
        <v>44311</v>
      </c>
      <c r="D46" s="119">
        <f>tblInvoices[[#This Row],[Invoice Date]]+30</f>
        <v>44341</v>
      </c>
      <c r="E46" s="122">
        <v>998</v>
      </c>
      <c r="F46" s="107">
        <f>IF($M$3&gt;tblInvoices[[#This Row],[Due Date]],tblInvoices[[#This Row],[Invoice Amount]],0)</f>
        <v>998</v>
      </c>
      <c r="G46" s="122">
        <f>IF(AND($M$3-tblInvoices[[#This Row],[Due Date]]&gt;=1,$M$3-tblInvoices[[#This Row],[Due Date]]&lt;=30),tblInvoices[[#This Row],[Invoice Amount]],0)</f>
        <v>0</v>
      </c>
      <c r="H46" s="107">
        <f>IF(AND($M$3-tblInvoices[[#This Row],[Due Date]]&gt;=31,$M$3-tblInvoices[[#This Row],[Due Date]]&lt;=60),tblInvoices[[#This Row],[Invoice Amount]],0)</f>
        <v>998</v>
      </c>
      <c r="I46" s="122">
        <f>IF(AND($M$3-tblInvoices[[#This Row],[Due Date]]&gt;=61,$M$3-tblInvoices[[#This Row],[Due Date]]&lt;=90),tblInvoices[[#This Row],[Invoice Amount]],0)</f>
        <v>0</v>
      </c>
      <c r="J46" s="107">
        <f>IF($M$3-tblInvoices[[#This Row],[Due Date]]&gt;=91,tblInvoices[[#This Row],[Invoice Amount]],0)</f>
        <v>0</v>
      </c>
    </row>
    <row r="47" ht="14.25" customHeight="1">
      <c r="A47" s="112" t="s">
        <v>21</v>
      </c>
      <c r="B47" s="114">
        <v>144</v>
      </c>
      <c r="C47" s="116">
        <v>44334</v>
      </c>
      <c r="D47" s="119">
        <f>tblInvoices[[#This Row],[Invoice Date]]+30</f>
        <v>44364</v>
      </c>
      <c r="E47" s="122">
        <v>767</v>
      </c>
      <c r="F47" s="107">
        <f>IF($M$3&gt;tblInvoices[[#This Row],[Due Date]],tblInvoices[[#This Row],[Invoice Amount]],0)</f>
        <v>767</v>
      </c>
      <c r="G47" s="122">
        <f>IF(AND($M$3-tblInvoices[[#This Row],[Due Date]]&gt;=1,$M$3-tblInvoices[[#This Row],[Due Date]]&lt;=30),tblInvoices[[#This Row],[Invoice Amount]],0)</f>
        <v>767</v>
      </c>
      <c r="H47" s="107">
        <f>IF(AND($M$3-tblInvoices[[#This Row],[Due Date]]&gt;=31,$M$3-tblInvoices[[#This Row],[Due Date]]&lt;=60),tblInvoices[[#This Row],[Invoice Amount]],0)</f>
        <v>0</v>
      </c>
      <c r="I47" s="122">
        <f>IF(AND($M$3-tblInvoices[[#This Row],[Due Date]]&gt;=61,$M$3-tblInvoices[[#This Row],[Due Date]]&lt;=90),tblInvoices[[#This Row],[Invoice Amount]],0)</f>
        <v>0</v>
      </c>
      <c r="J47" s="107">
        <f>IF($M$3-tblInvoices[[#This Row],[Due Date]]&gt;=91,tblInvoices[[#This Row],[Invoice Amount]],0)</f>
        <v>0</v>
      </c>
    </row>
    <row r="48" ht="14.25" customHeight="1">
      <c r="A48" s="112" t="s">
        <v>51</v>
      </c>
      <c r="B48" s="114">
        <v>145</v>
      </c>
      <c r="C48" s="116">
        <v>44370</v>
      </c>
      <c r="D48" s="119">
        <f>tblInvoices[[#This Row],[Invoice Date]]+30</f>
        <v>44400</v>
      </c>
      <c r="E48" s="122">
        <v>870</v>
      </c>
      <c r="F48" s="107">
        <f>IF($M$3&gt;tblInvoices[[#This Row],[Due Date]],tblInvoices[[#This Row],[Invoice Amount]],0)</f>
        <v>0</v>
      </c>
      <c r="G48" s="122">
        <f>IF(AND($M$3-tblInvoices[[#This Row],[Due Date]]&gt;=1,$M$3-tblInvoices[[#This Row],[Due Date]]&lt;=30),tblInvoices[[#This Row],[Invoice Amount]],0)</f>
        <v>0</v>
      </c>
      <c r="H48" s="107">
        <f>IF(AND($M$3-tblInvoices[[#This Row],[Due Date]]&gt;=31,$M$3-tblInvoices[[#This Row],[Due Date]]&lt;=60),tblInvoices[[#This Row],[Invoice Amount]],0)</f>
        <v>0</v>
      </c>
      <c r="I48" s="122">
        <f>IF(AND($M$3-tblInvoices[[#This Row],[Due Date]]&gt;=61,$M$3-tblInvoices[[#This Row],[Due Date]]&lt;=90),tblInvoices[[#This Row],[Invoice Amount]],0)</f>
        <v>0</v>
      </c>
      <c r="J48" s="107">
        <f>IF($M$3-tblInvoices[[#This Row],[Due Date]]&gt;=91,tblInvoices[[#This Row],[Invoice Amount]],0)</f>
        <v>0</v>
      </c>
    </row>
    <row r="49" ht="14.25" customHeight="1">
      <c r="A49" s="112" t="s">
        <v>62</v>
      </c>
      <c r="B49" s="114">
        <v>146</v>
      </c>
      <c r="C49" s="116">
        <v>44349</v>
      </c>
      <c r="D49" s="119">
        <f>tblInvoices[[#This Row],[Invoice Date]]+30</f>
        <v>44379</v>
      </c>
      <c r="E49" s="122">
        <v>901</v>
      </c>
      <c r="F49" s="107">
        <f>IF($M$3&gt;tblInvoices[[#This Row],[Due Date]],tblInvoices[[#This Row],[Invoice Amount]],0)</f>
        <v>0</v>
      </c>
      <c r="G49" s="122">
        <f>IF(AND($M$3-tblInvoices[[#This Row],[Due Date]]&gt;=1,$M$3-tblInvoices[[#This Row],[Due Date]]&lt;=30),tblInvoices[[#This Row],[Invoice Amount]],0)</f>
        <v>0</v>
      </c>
      <c r="H49" s="107">
        <f>IF(AND($M$3-tblInvoices[[#This Row],[Due Date]]&gt;=31,$M$3-tblInvoices[[#This Row],[Due Date]]&lt;=60),tblInvoices[[#This Row],[Invoice Amount]],0)</f>
        <v>0</v>
      </c>
      <c r="I49" s="122">
        <f>IF(AND($M$3-tblInvoices[[#This Row],[Due Date]]&gt;=61,$M$3-tblInvoices[[#This Row],[Due Date]]&lt;=90),tblInvoices[[#This Row],[Invoice Amount]],0)</f>
        <v>0</v>
      </c>
      <c r="J49" s="107">
        <f>IF($M$3-tblInvoices[[#This Row],[Due Date]]&gt;=91,tblInvoices[[#This Row],[Invoice Amount]],0)</f>
        <v>0</v>
      </c>
    </row>
    <row r="50" ht="14.25" customHeight="1">
      <c r="A50" s="112" t="s">
        <v>24</v>
      </c>
      <c r="B50" s="114">
        <v>147</v>
      </c>
      <c r="C50" s="116">
        <v>44339</v>
      </c>
      <c r="D50" s="119">
        <f>tblInvoices[[#This Row],[Invoice Date]]+30</f>
        <v>44369</v>
      </c>
      <c r="E50" s="122">
        <v>754</v>
      </c>
      <c r="F50" s="107">
        <f>IF($M$3&gt;tblInvoices[[#This Row],[Due Date]],tblInvoices[[#This Row],[Invoice Amount]],0)</f>
        <v>754</v>
      </c>
      <c r="G50" s="122">
        <f>IF(AND($M$3-tblInvoices[[#This Row],[Due Date]]&gt;=1,$M$3-tblInvoices[[#This Row],[Due Date]]&lt;=30),tblInvoices[[#This Row],[Invoice Amount]],0)</f>
        <v>754</v>
      </c>
      <c r="H50" s="107">
        <f>IF(AND($M$3-tblInvoices[[#This Row],[Due Date]]&gt;=31,$M$3-tblInvoices[[#This Row],[Due Date]]&lt;=60),tblInvoices[[#This Row],[Invoice Amount]],0)</f>
        <v>0</v>
      </c>
      <c r="I50" s="122">
        <f>IF(AND($M$3-tblInvoices[[#This Row],[Due Date]]&gt;=61,$M$3-tblInvoices[[#This Row],[Due Date]]&lt;=90),tblInvoices[[#This Row],[Invoice Amount]],0)</f>
        <v>0</v>
      </c>
      <c r="J50" s="107">
        <f>IF($M$3-tblInvoices[[#This Row],[Due Date]]&gt;=91,tblInvoices[[#This Row],[Invoice Amount]],0)</f>
        <v>0</v>
      </c>
    </row>
    <row r="51" ht="14.25" customHeight="1">
      <c r="A51" s="112" t="s">
        <v>34</v>
      </c>
      <c r="B51" s="114">
        <v>148</v>
      </c>
      <c r="C51" s="116">
        <v>44302</v>
      </c>
      <c r="D51" s="119">
        <f>tblInvoices[[#This Row],[Invoice Date]]+30</f>
        <v>44332</v>
      </c>
      <c r="E51" s="122">
        <v>778</v>
      </c>
      <c r="F51" s="107">
        <f>IF($M$3&gt;tblInvoices[[#This Row],[Due Date]],tblInvoices[[#This Row],[Invoice Amount]],0)</f>
        <v>778</v>
      </c>
      <c r="G51" s="122">
        <f>IF(AND($M$3-tblInvoices[[#This Row],[Due Date]]&gt;=1,$M$3-tblInvoices[[#This Row],[Due Date]]&lt;=30),tblInvoices[[#This Row],[Invoice Amount]],0)</f>
        <v>0</v>
      </c>
      <c r="H51" s="107">
        <f>IF(AND($M$3-tblInvoices[[#This Row],[Due Date]]&gt;=31,$M$3-tblInvoices[[#This Row],[Due Date]]&lt;=60),tblInvoices[[#This Row],[Invoice Amount]],0)</f>
        <v>778</v>
      </c>
      <c r="I51" s="122">
        <f>IF(AND($M$3-tblInvoices[[#This Row],[Due Date]]&gt;=61,$M$3-tblInvoices[[#This Row],[Due Date]]&lt;=90),tblInvoices[[#This Row],[Invoice Amount]],0)</f>
        <v>0</v>
      </c>
      <c r="J51" s="107">
        <f>IF($M$3-tblInvoices[[#This Row],[Due Date]]&gt;=91,tblInvoices[[#This Row],[Invoice Amount]],0)</f>
        <v>0</v>
      </c>
    </row>
    <row r="52" ht="14.25" customHeight="1">
      <c r="A52" s="112" t="s">
        <v>23</v>
      </c>
      <c r="B52" s="114">
        <v>149</v>
      </c>
      <c r="C52" s="116">
        <v>44353</v>
      </c>
      <c r="D52" s="119">
        <f>tblInvoices[[#This Row],[Invoice Date]]+30</f>
        <v>44383</v>
      </c>
      <c r="E52" s="122">
        <v>989</v>
      </c>
      <c r="F52" s="107">
        <f>IF($M$3&gt;tblInvoices[[#This Row],[Due Date]],tblInvoices[[#This Row],[Invoice Amount]],0)</f>
        <v>0</v>
      </c>
      <c r="G52" s="122">
        <f>IF(AND($M$3-tblInvoices[[#This Row],[Due Date]]&gt;=1,$M$3-tblInvoices[[#This Row],[Due Date]]&lt;=30),tblInvoices[[#This Row],[Invoice Amount]],0)</f>
        <v>0</v>
      </c>
      <c r="H52" s="107">
        <f>IF(AND($M$3-tblInvoices[[#This Row],[Due Date]]&gt;=31,$M$3-tblInvoices[[#This Row],[Due Date]]&lt;=60),tblInvoices[[#This Row],[Invoice Amount]],0)</f>
        <v>0</v>
      </c>
      <c r="I52" s="122">
        <f>IF(AND($M$3-tblInvoices[[#This Row],[Due Date]]&gt;=61,$M$3-tblInvoices[[#This Row],[Due Date]]&lt;=90),tblInvoices[[#This Row],[Invoice Amount]],0)</f>
        <v>0</v>
      </c>
      <c r="J52" s="107">
        <f>IF($M$3-tblInvoices[[#This Row],[Due Date]]&gt;=91,tblInvoices[[#This Row],[Invoice Amount]],0)</f>
        <v>0</v>
      </c>
    </row>
    <row r="53" ht="14.25" customHeight="1">
      <c r="A53" s="112" t="s">
        <v>39</v>
      </c>
      <c r="B53" s="114">
        <v>150</v>
      </c>
      <c r="C53" s="116">
        <v>44303</v>
      </c>
      <c r="D53" s="119">
        <f>tblInvoices[[#This Row],[Invoice Date]]+30</f>
        <v>44333</v>
      </c>
      <c r="E53" s="122">
        <v>829</v>
      </c>
      <c r="F53" s="107">
        <f>IF($M$3&gt;tblInvoices[[#This Row],[Due Date]],tblInvoices[[#This Row],[Invoice Amount]],0)</f>
        <v>829</v>
      </c>
      <c r="G53" s="122">
        <f>IF(AND($M$3-tblInvoices[[#This Row],[Due Date]]&gt;=1,$M$3-tblInvoices[[#This Row],[Due Date]]&lt;=30),tblInvoices[[#This Row],[Invoice Amount]],0)</f>
        <v>0</v>
      </c>
      <c r="H53" s="107">
        <f>IF(AND($M$3-tblInvoices[[#This Row],[Due Date]]&gt;=31,$M$3-tblInvoices[[#This Row],[Due Date]]&lt;=60),tblInvoices[[#This Row],[Invoice Amount]],0)</f>
        <v>829</v>
      </c>
      <c r="I53" s="122">
        <f>IF(AND($M$3-tblInvoices[[#This Row],[Due Date]]&gt;=61,$M$3-tblInvoices[[#This Row],[Due Date]]&lt;=90),tblInvoices[[#This Row],[Invoice Amount]],0)</f>
        <v>0</v>
      </c>
      <c r="J53" s="107">
        <f>IF($M$3-tblInvoices[[#This Row],[Due Date]]&gt;=91,tblInvoices[[#This Row],[Invoice Amount]],0)</f>
        <v>0</v>
      </c>
    </row>
    <row r="54" ht="14.25" customHeight="1">
      <c r="A54" s="112" t="s">
        <v>19</v>
      </c>
      <c r="B54" s="114">
        <v>151</v>
      </c>
      <c r="C54" s="116">
        <v>44326</v>
      </c>
      <c r="D54" s="119">
        <f>tblInvoices[[#This Row],[Invoice Date]]+30</f>
        <v>44356</v>
      </c>
      <c r="E54" s="122">
        <v>928</v>
      </c>
      <c r="F54" s="107">
        <f>IF($M$3&gt;tblInvoices[[#This Row],[Due Date]],tblInvoices[[#This Row],[Invoice Amount]],0)</f>
        <v>928</v>
      </c>
      <c r="G54" s="122">
        <f>IF(AND($M$3-tblInvoices[[#This Row],[Due Date]]&gt;=1,$M$3-tblInvoices[[#This Row],[Due Date]]&lt;=30),tblInvoices[[#This Row],[Invoice Amount]],0)</f>
        <v>928</v>
      </c>
      <c r="H54" s="107">
        <f>IF(AND($M$3-tblInvoices[[#This Row],[Due Date]]&gt;=31,$M$3-tblInvoices[[#This Row],[Due Date]]&lt;=60),tblInvoices[[#This Row],[Invoice Amount]],0)</f>
        <v>0</v>
      </c>
      <c r="I54" s="122">
        <f>IF(AND($M$3-tblInvoices[[#This Row],[Due Date]]&gt;=61,$M$3-tblInvoices[[#This Row],[Due Date]]&lt;=90),tblInvoices[[#This Row],[Invoice Amount]],0)</f>
        <v>0</v>
      </c>
      <c r="J54" s="107">
        <f>IF($M$3-tblInvoices[[#This Row],[Due Date]]&gt;=91,tblInvoices[[#This Row],[Invoice Amount]],0)</f>
        <v>0</v>
      </c>
    </row>
    <row r="55" ht="14.25" customHeight="1">
      <c r="A55" s="112" t="s">
        <v>30</v>
      </c>
      <c r="B55" s="114">
        <v>152</v>
      </c>
      <c r="C55" s="116">
        <v>44338</v>
      </c>
      <c r="D55" s="119">
        <f>tblInvoices[[#This Row],[Invoice Date]]+30</f>
        <v>44368</v>
      </c>
      <c r="E55" s="122">
        <v>920</v>
      </c>
      <c r="F55" s="107">
        <f>IF($M$3&gt;tblInvoices[[#This Row],[Due Date]],tblInvoices[[#This Row],[Invoice Amount]],0)</f>
        <v>920</v>
      </c>
      <c r="G55" s="122">
        <f>IF(AND($M$3-tblInvoices[[#This Row],[Due Date]]&gt;=1,$M$3-tblInvoices[[#This Row],[Due Date]]&lt;=30),tblInvoices[[#This Row],[Invoice Amount]],0)</f>
        <v>920</v>
      </c>
      <c r="H55" s="107">
        <f>IF(AND($M$3-tblInvoices[[#This Row],[Due Date]]&gt;=31,$M$3-tblInvoices[[#This Row],[Due Date]]&lt;=60),tblInvoices[[#This Row],[Invoice Amount]],0)</f>
        <v>0</v>
      </c>
      <c r="I55" s="122">
        <f>IF(AND($M$3-tblInvoices[[#This Row],[Due Date]]&gt;=61,$M$3-tblInvoices[[#This Row],[Due Date]]&lt;=90),tblInvoices[[#This Row],[Invoice Amount]],0)</f>
        <v>0</v>
      </c>
      <c r="J55" s="107">
        <f>IF($M$3-tblInvoices[[#This Row],[Due Date]]&gt;=91,tblInvoices[[#This Row],[Invoice Amount]],0)</f>
        <v>0</v>
      </c>
    </row>
    <row r="56" ht="14.25" customHeight="1">
      <c r="A56" s="112" t="s">
        <v>28</v>
      </c>
      <c r="B56" s="114">
        <v>153</v>
      </c>
      <c r="C56" s="116">
        <v>44343</v>
      </c>
      <c r="D56" s="119">
        <f>tblInvoices[[#This Row],[Invoice Date]]+30</f>
        <v>44373</v>
      </c>
      <c r="E56" s="122">
        <v>867</v>
      </c>
      <c r="F56" s="107">
        <f>IF($M$3&gt;tblInvoices[[#This Row],[Due Date]],tblInvoices[[#This Row],[Invoice Amount]],0)</f>
        <v>867</v>
      </c>
      <c r="G56" s="122">
        <f>IF(AND($M$3-tblInvoices[[#This Row],[Due Date]]&gt;=1,$M$3-tblInvoices[[#This Row],[Due Date]]&lt;=30),tblInvoices[[#This Row],[Invoice Amount]],0)</f>
        <v>867</v>
      </c>
      <c r="H56" s="107">
        <f>IF(AND($M$3-tblInvoices[[#This Row],[Due Date]]&gt;=31,$M$3-tblInvoices[[#This Row],[Due Date]]&lt;=60),tblInvoices[[#This Row],[Invoice Amount]],0)</f>
        <v>0</v>
      </c>
      <c r="I56" s="122">
        <f>IF(AND($M$3-tblInvoices[[#This Row],[Due Date]]&gt;=61,$M$3-tblInvoices[[#This Row],[Due Date]]&lt;=90),tblInvoices[[#This Row],[Invoice Amount]],0)</f>
        <v>0</v>
      </c>
      <c r="J56" s="107">
        <f>IF($M$3-tblInvoices[[#This Row],[Due Date]]&gt;=91,tblInvoices[[#This Row],[Invoice Amount]],0)</f>
        <v>0</v>
      </c>
    </row>
    <row r="57" ht="14.25" customHeight="1">
      <c r="A57" s="112" t="s">
        <v>63</v>
      </c>
      <c r="B57" s="114">
        <v>154</v>
      </c>
      <c r="C57" s="116">
        <v>44354</v>
      </c>
      <c r="D57" s="119">
        <f>tblInvoices[[#This Row],[Invoice Date]]+30</f>
        <v>44384</v>
      </c>
      <c r="E57" s="122">
        <v>843</v>
      </c>
      <c r="F57" s="107">
        <f>IF($M$3&gt;tblInvoices[[#This Row],[Due Date]],tblInvoices[[#This Row],[Invoice Amount]],0)</f>
        <v>0</v>
      </c>
      <c r="G57" s="122">
        <f>IF(AND($M$3-tblInvoices[[#This Row],[Due Date]]&gt;=1,$M$3-tblInvoices[[#This Row],[Due Date]]&lt;=30),tblInvoices[[#This Row],[Invoice Amount]],0)</f>
        <v>0</v>
      </c>
      <c r="H57" s="107">
        <f>IF(AND($M$3-tblInvoices[[#This Row],[Due Date]]&gt;=31,$M$3-tblInvoices[[#This Row],[Due Date]]&lt;=60),tblInvoices[[#This Row],[Invoice Amount]],0)</f>
        <v>0</v>
      </c>
      <c r="I57" s="122">
        <f>IF(AND($M$3-tblInvoices[[#This Row],[Due Date]]&gt;=61,$M$3-tblInvoices[[#This Row],[Due Date]]&lt;=90),tblInvoices[[#This Row],[Invoice Amount]],0)</f>
        <v>0</v>
      </c>
      <c r="J57" s="107">
        <f>IF($M$3-tblInvoices[[#This Row],[Due Date]]&gt;=91,tblInvoices[[#This Row],[Invoice Amount]],0)</f>
        <v>0</v>
      </c>
    </row>
    <row r="58" ht="14.25" customHeight="1">
      <c r="A58" s="112" t="s">
        <v>45</v>
      </c>
      <c r="B58" s="114">
        <v>155</v>
      </c>
      <c r="C58" s="116">
        <v>44302</v>
      </c>
      <c r="D58" s="119">
        <f>tblInvoices[[#This Row],[Invoice Date]]+30</f>
        <v>44332</v>
      </c>
      <c r="E58" s="122">
        <v>486</v>
      </c>
      <c r="F58" s="107">
        <f>IF($M$3&gt;tblInvoices[[#This Row],[Due Date]],tblInvoices[[#This Row],[Invoice Amount]],0)</f>
        <v>486</v>
      </c>
      <c r="G58" s="122">
        <f>IF(AND($M$3-tblInvoices[[#This Row],[Due Date]]&gt;=1,$M$3-tblInvoices[[#This Row],[Due Date]]&lt;=30),tblInvoices[[#This Row],[Invoice Amount]],0)</f>
        <v>0</v>
      </c>
      <c r="H58" s="107">
        <f>IF(AND($M$3-tblInvoices[[#This Row],[Due Date]]&gt;=31,$M$3-tblInvoices[[#This Row],[Due Date]]&lt;=60),tblInvoices[[#This Row],[Invoice Amount]],0)</f>
        <v>486</v>
      </c>
      <c r="I58" s="122">
        <f>IF(AND($M$3-tblInvoices[[#This Row],[Due Date]]&gt;=61,$M$3-tblInvoices[[#This Row],[Due Date]]&lt;=90),tblInvoices[[#This Row],[Invoice Amount]],0)</f>
        <v>0</v>
      </c>
      <c r="J58" s="107">
        <f>IF($M$3-tblInvoices[[#This Row],[Due Date]]&gt;=91,tblInvoices[[#This Row],[Invoice Amount]],0)</f>
        <v>0</v>
      </c>
    </row>
    <row r="59" ht="14.25" customHeight="1">
      <c r="A59" s="112" t="s">
        <v>30</v>
      </c>
      <c r="B59" s="114">
        <v>156</v>
      </c>
      <c r="C59" s="116">
        <v>44355</v>
      </c>
      <c r="D59" s="119">
        <f>tblInvoices[[#This Row],[Invoice Date]]+30</f>
        <v>44385</v>
      </c>
      <c r="E59" s="122">
        <v>912</v>
      </c>
      <c r="F59" s="107">
        <f>IF($M$3&gt;tblInvoices[[#This Row],[Due Date]],tblInvoices[[#This Row],[Invoice Amount]],0)</f>
        <v>0</v>
      </c>
      <c r="G59" s="122">
        <f>IF(AND($M$3-tblInvoices[[#This Row],[Due Date]]&gt;=1,$M$3-tblInvoices[[#This Row],[Due Date]]&lt;=30),tblInvoices[[#This Row],[Invoice Amount]],0)</f>
        <v>0</v>
      </c>
      <c r="H59" s="107">
        <f>IF(AND($M$3-tblInvoices[[#This Row],[Due Date]]&gt;=31,$M$3-tblInvoices[[#This Row],[Due Date]]&lt;=60),tblInvoices[[#This Row],[Invoice Amount]],0)</f>
        <v>0</v>
      </c>
      <c r="I59" s="122">
        <f>IF(AND($M$3-tblInvoices[[#This Row],[Due Date]]&gt;=61,$M$3-tblInvoices[[#This Row],[Due Date]]&lt;=90),tblInvoices[[#This Row],[Invoice Amount]],0)</f>
        <v>0</v>
      </c>
      <c r="J59" s="107">
        <f>IF($M$3-tblInvoices[[#This Row],[Due Date]]&gt;=91,tblInvoices[[#This Row],[Invoice Amount]],0)</f>
        <v>0</v>
      </c>
    </row>
    <row r="60" ht="14.25" customHeight="1">
      <c r="A60" s="112" t="s">
        <v>25</v>
      </c>
      <c r="B60" s="114">
        <v>157</v>
      </c>
      <c r="C60" s="116">
        <v>44315</v>
      </c>
      <c r="D60" s="119">
        <f>tblInvoices[[#This Row],[Invoice Date]]+30</f>
        <v>44345</v>
      </c>
      <c r="E60" s="122">
        <v>390</v>
      </c>
      <c r="F60" s="107">
        <f>IF($M$3&gt;tblInvoices[[#This Row],[Due Date]],tblInvoices[[#This Row],[Invoice Amount]],0)</f>
        <v>390</v>
      </c>
      <c r="G60" s="122">
        <f>IF(AND($M$3-tblInvoices[[#This Row],[Due Date]]&gt;=1,$M$3-tblInvoices[[#This Row],[Due Date]]&lt;=30),tblInvoices[[#This Row],[Invoice Amount]],0)</f>
        <v>0</v>
      </c>
      <c r="H60" s="107">
        <f>IF(AND($M$3-tblInvoices[[#This Row],[Due Date]]&gt;=31,$M$3-tblInvoices[[#This Row],[Due Date]]&lt;=60),tblInvoices[[#This Row],[Invoice Amount]],0)</f>
        <v>390</v>
      </c>
      <c r="I60" s="122">
        <f>IF(AND($M$3-tblInvoices[[#This Row],[Due Date]]&gt;=61,$M$3-tblInvoices[[#This Row],[Due Date]]&lt;=90),tblInvoices[[#This Row],[Invoice Amount]],0)</f>
        <v>0</v>
      </c>
      <c r="J60" s="107">
        <f>IF($M$3-tblInvoices[[#This Row],[Due Date]]&gt;=91,tblInvoices[[#This Row],[Invoice Amount]],0)</f>
        <v>0</v>
      </c>
    </row>
    <row r="61" ht="14.25" customHeight="1">
      <c r="A61" s="112" t="s">
        <v>26</v>
      </c>
      <c r="B61" s="114">
        <v>158</v>
      </c>
      <c r="C61" s="116">
        <v>44299</v>
      </c>
      <c r="D61" s="119">
        <f>tblInvoices[[#This Row],[Invoice Date]]+30</f>
        <v>44329</v>
      </c>
      <c r="E61" s="122">
        <v>950</v>
      </c>
      <c r="F61" s="107">
        <f>IF($M$3&gt;tblInvoices[[#This Row],[Due Date]],tblInvoices[[#This Row],[Invoice Amount]],0)</f>
        <v>950</v>
      </c>
      <c r="G61" s="122">
        <f>IF(AND($M$3-tblInvoices[[#This Row],[Due Date]]&gt;=1,$M$3-tblInvoices[[#This Row],[Due Date]]&lt;=30),tblInvoices[[#This Row],[Invoice Amount]],0)</f>
        <v>0</v>
      </c>
      <c r="H61" s="107">
        <f>IF(AND($M$3-tblInvoices[[#This Row],[Due Date]]&gt;=31,$M$3-tblInvoices[[#This Row],[Due Date]]&lt;=60),tblInvoices[[#This Row],[Invoice Amount]],0)</f>
        <v>950</v>
      </c>
      <c r="I61" s="122">
        <f>IF(AND($M$3-tblInvoices[[#This Row],[Due Date]]&gt;=61,$M$3-tblInvoices[[#This Row],[Due Date]]&lt;=90),tblInvoices[[#This Row],[Invoice Amount]],0)</f>
        <v>0</v>
      </c>
      <c r="J61" s="107">
        <f>IF($M$3-tblInvoices[[#This Row],[Due Date]]&gt;=91,tblInvoices[[#This Row],[Invoice Amount]],0)</f>
        <v>0</v>
      </c>
    </row>
    <row r="62" ht="14.25" customHeight="1">
      <c r="A62" s="112" t="s">
        <v>19</v>
      </c>
      <c r="B62" s="114">
        <v>159</v>
      </c>
      <c r="C62" s="116">
        <v>44341</v>
      </c>
      <c r="D62" s="119">
        <f>tblInvoices[[#This Row],[Invoice Date]]+30</f>
        <v>44371</v>
      </c>
      <c r="E62" s="122">
        <v>895</v>
      </c>
      <c r="F62" s="107">
        <f>IF($M$3&gt;tblInvoices[[#This Row],[Due Date]],tblInvoices[[#This Row],[Invoice Amount]],0)</f>
        <v>895</v>
      </c>
      <c r="G62" s="122">
        <f>IF(AND($M$3-tblInvoices[[#This Row],[Due Date]]&gt;=1,$M$3-tblInvoices[[#This Row],[Due Date]]&lt;=30),tblInvoices[[#This Row],[Invoice Amount]],0)</f>
        <v>895</v>
      </c>
      <c r="H62" s="107">
        <f>IF(AND($M$3-tblInvoices[[#This Row],[Due Date]]&gt;=31,$M$3-tblInvoices[[#This Row],[Due Date]]&lt;=60),tblInvoices[[#This Row],[Invoice Amount]],0)</f>
        <v>0</v>
      </c>
      <c r="I62" s="122">
        <f>IF(AND($M$3-tblInvoices[[#This Row],[Due Date]]&gt;=61,$M$3-tblInvoices[[#This Row],[Due Date]]&lt;=90),tblInvoices[[#This Row],[Invoice Amount]],0)</f>
        <v>0</v>
      </c>
      <c r="J62" s="107">
        <f>IF($M$3-tblInvoices[[#This Row],[Due Date]]&gt;=91,tblInvoices[[#This Row],[Invoice Amount]],0)</f>
        <v>0</v>
      </c>
    </row>
    <row r="63" ht="14.25" customHeight="1">
      <c r="A63" s="112" t="s">
        <v>31</v>
      </c>
      <c r="B63" s="114">
        <v>160</v>
      </c>
      <c r="C63" s="116">
        <v>44329</v>
      </c>
      <c r="D63" s="119">
        <f>tblInvoices[[#This Row],[Invoice Date]]+30</f>
        <v>44359</v>
      </c>
      <c r="E63" s="122">
        <v>842</v>
      </c>
      <c r="F63" s="107">
        <f>IF($M$3&gt;tblInvoices[[#This Row],[Due Date]],tblInvoices[[#This Row],[Invoice Amount]],0)</f>
        <v>842</v>
      </c>
      <c r="G63" s="122">
        <f>IF(AND($M$3-tblInvoices[[#This Row],[Due Date]]&gt;=1,$M$3-tblInvoices[[#This Row],[Due Date]]&lt;=30),tblInvoices[[#This Row],[Invoice Amount]],0)</f>
        <v>842</v>
      </c>
      <c r="H63" s="107">
        <f>IF(AND($M$3-tblInvoices[[#This Row],[Due Date]]&gt;=31,$M$3-tblInvoices[[#This Row],[Due Date]]&lt;=60),tblInvoices[[#This Row],[Invoice Amount]],0)</f>
        <v>0</v>
      </c>
      <c r="I63" s="122">
        <f>IF(AND($M$3-tblInvoices[[#This Row],[Due Date]]&gt;=61,$M$3-tblInvoices[[#This Row],[Due Date]]&lt;=90),tblInvoices[[#This Row],[Invoice Amount]],0)</f>
        <v>0</v>
      </c>
      <c r="J63" s="107">
        <f>IF($M$3-tblInvoices[[#This Row],[Due Date]]&gt;=91,tblInvoices[[#This Row],[Invoice Amount]],0)</f>
        <v>0</v>
      </c>
    </row>
    <row r="64" ht="14.25" customHeight="1">
      <c r="A64" s="112" t="s">
        <v>42</v>
      </c>
      <c r="B64" s="114">
        <v>161</v>
      </c>
      <c r="C64" s="116">
        <v>44300</v>
      </c>
      <c r="D64" s="119">
        <f>tblInvoices[[#This Row],[Invoice Date]]+30</f>
        <v>44330</v>
      </c>
      <c r="E64" s="122">
        <v>603</v>
      </c>
      <c r="F64" s="107">
        <f>IF($M$3&gt;tblInvoices[[#This Row],[Due Date]],tblInvoices[[#This Row],[Invoice Amount]],0)</f>
        <v>603</v>
      </c>
      <c r="G64" s="122">
        <f>IF(AND($M$3-tblInvoices[[#This Row],[Due Date]]&gt;=1,$M$3-tblInvoices[[#This Row],[Due Date]]&lt;=30),tblInvoices[[#This Row],[Invoice Amount]],0)</f>
        <v>0</v>
      </c>
      <c r="H64" s="107">
        <f>IF(AND($M$3-tblInvoices[[#This Row],[Due Date]]&gt;=31,$M$3-tblInvoices[[#This Row],[Due Date]]&lt;=60),tblInvoices[[#This Row],[Invoice Amount]],0)</f>
        <v>603</v>
      </c>
      <c r="I64" s="122">
        <f>IF(AND($M$3-tblInvoices[[#This Row],[Due Date]]&gt;=61,$M$3-tblInvoices[[#This Row],[Due Date]]&lt;=90),tblInvoices[[#This Row],[Invoice Amount]],0)</f>
        <v>0</v>
      </c>
      <c r="J64" s="107">
        <f>IF($M$3-tblInvoices[[#This Row],[Due Date]]&gt;=91,tblInvoices[[#This Row],[Invoice Amount]],0)</f>
        <v>0</v>
      </c>
    </row>
    <row r="65" ht="14.25" customHeight="1">
      <c r="A65" s="112" t="s">
        <v>46</v>
      </c>
      <c r="B65" s="114">
        <v>162</v>
      </c>
      <c r="C65" s="116">
        <v>44330</v>
      </c>
      <c r="D65" s="119">
        <f>tblInvoices[[#This Row],[Invoice Date]]+30</f>
        <v>44360</v>
      </c>
      <c r="E65" s="122">
        <v>917</v>
      </c>
      <c r="F65" s="107">
        <f>IF($M$3&gt;tblInvoices[[#This Row],[Due Date]],tblInvoices[[#This Row],[Invoice Amount]],0)</f>
        <v>917</v>
      </c>
      <c r="G65" s="122">
        <f>IF(AND($M$3-tblInvoices[[#This Row],[Due Date]]&gt;=1,$M$3-tblInvoices[[#This Row],[Due Date]]&lt;=30),tblInvoices[[#This Row],[Invoice Amount]],0)</f>
        <v>917</v>
      </c>
      <c r="H65" s="107">
        <f>IF(AND($M$3-tblInvoices[[#This Row],[Due Date]]&gt;=31,$M$3-tblInvoices[[#This Row],[Due Date]]&lt;=60),tblInvoices[[#This Row],[Invoice Amount]],0)</f>
        <v>0</v>
      </c>
      <c r="I65" s="122">
        <f>IF(AND($M$3-tblInvoices[[#This Row],[Due Date]]&gt;=61,$M$3-tblInvoices[[#This Row],[Due Date]]&lt;=90),tblInvoices[[#This Row],[Invoice Amount]],0)</f>
        <v>0</v>
      </c>
      <c r="J65" s="107">
        <f>IF($M$3-tblInvoices[[#This Row],[Due Date]]&gt;=91,tblInvoices[[#This Row],[Invoice Amount]],0)</f>
        <v>0</v>
      </c>
    </row>
    <row r="66" ht="14.25" customHeight="1">
      <c r="A66" s="112" t="s">
        <v>34</v>
      </c>
      <c r="B66" s="114">
        <v>163</v>
      </c>
      <c r="C66" s="116">
        <v>44281</v>
      </c>
      <c r="D66" s="119">
        <f>tblInvoices[[#This Row],[Invoice Date]]+30</f>
        <v>44311</v>
      </c>
      <c r="E66" s="122">
        <v>518</v>
      </c>
      <c r="F66" s="107">
        <f>IF($M$3&gt;tblInvoices[[#This Row],[Due Date]],tblInvoices[[#This Row],[Invoice Amount]],0)</f>
        <v>518</v>
      </c>
      <c r="G66" s="122">
        <f>IF(AND($M$3-tblInvoices[[#This Row],[Due Date]]&gt;=1,$M$3-tblInvoices[[#This Row],[Due Date]]&lt;=30),tblInvoices[[#This Row],[Invoice Amount]],0)</f>
        <v>0</v>
      </c>
      <c r="H66" s="107">
        <f>IF(AND($M$3-tblInvoices[[#This Row],[Due Date]]&gt;=31,$M$3-tblInvoices[[#This Row],[Due Date]]&lt;=60),tblInvoices[[#This Row],[Invoice Amount]],0)</f>
        <v>0</v>
      </c>
      <c r="I66" s="122">
        <f>IF(AND($M$3-tblInvoices[[#This Row],[Due Date]]&gt;=61,$M$3-tblInvoices[[#This Row],[Due Date]]&lt;=90),tblInvoices[[#This Row],[Invoice Amount]],0)</f>
        <v>518</v>
      </c>
      <c r="J66" s="107">
        <f>IF($M$3-tblInvoices[[#This Row],[Due Date]]&gt;=91,tblInvoices[[#This Row],[Invoice Amount]],0)</f>
        <v>0</v>
      </c>
    </row>
    <row r="67" ht="14.25" customHeight="1">
      <c r="A67" s="112" t="s">
        <v>26</v>
      </c>
      <c r="B67" s="114">
        <v>164</v>
      </c>
      <c r="C67" s="116">
        <v>44339</v>
      </c>
      <c r="D67" s="119">
        <f>tblInvoices[[#This Row],[Invoice Date]]+30</f>
        <v>44369</v>
      </c>
      <c r="E67" s="122">
        <v>320</v>
      </c>
      <c r="F67" s="107">
        <f>IF($M$3&gt;tblInvoices[[#This Row],[Due Date]],tblInvoices[[#This Row],[Invoice Amount]],0)</f>
        <v>320</v>
      </c>
      <c r="G67" s="122">
        <f>IF(AND($M$3-tblInvoices[[#This Row],[Due Date]]&gt;=1,$M$3-tblInvoices[[#This Row],[Due Date]]&lt;=30),tblInvoices[[#This Row],[Invoice Amount]],0)</f>
        <v>320</v>
      </c>
      <c r="H67" s="107">
        <f>IF(AND($M$3-tblInvoices[[#This Row],[Due Date]]&gt;=31,$M$3-tblInvoices[[#This Row],[Due Date]]&lt;=60),tblInvoices[[#This Row],[Invoice Amount]],0)</f>
        <v>0</v>
      </c>
      <c r="I67" s="122">
        <f>IF(AND($M$3-tblInvoices[[#This Row],[Due Date]]&gt;=61,$M$3-tblInvoices[[#This Row],[Due Date]]&lt;=90),tblInvoices[[#This Row],[Invoice Amount]],0)</f>
        <v>0</v>
      </c>
      <c r="J67" s="107">
        <f>IF($M$3-tblInvoices[[#This Row],[Due Date]]&gt;=91,tblInvoices[[#This Row],[Invoice Amount]],0)</f>
        <v>0</v>
      </c>
    </row>
    <row r="68" ht="14.25" customHeight="1">
      <c r="A68" s="112" t="s">
        <v>39</v>
      </c>
      <c r="B68" s="114">
        <v>165</v>
      </c>
      <c r="C68" s="116">
        <v>44292</v>
      </c>
      <c r="D68" s="119">
        <f>tblInvoices[[#This Row],[Invoice Date]]+30</f>
        <v>44322</v>
      </c>
      <c r="E68" s="122">
        <v>745</v>
      </c>
      <c r="F68" s="107">
        <f>IF($M$3&gt;tblInvoices[[#This Row],[Due Date]],tblInvoices[[#This Row],[Invoice Amount]],0)</f>
        <v>745</v>
      </c>
      <c r="G68" s="122">
        <f>IF(AND($M$3-tblInvoices[[#This Row],[Due Date]]&gt;=1,$M$3-tblInvoices[[#This Row],[Due Date]]&lt;=30),tblInvoices[[#This Row],[Invoice Amount]],0)</f>
        <v>0</v>
      </c>
      <c r="H68" s="107">
        <f>IF(AND($M$3-tblInvoices[[#This Row],[Due Date]]&gt;=31,$M$3-tblInvoices[[#This Row],[Due Date]]&lt;=60),tblInvoices[[#This Row],[Invoice Amount]],0)</f>
        <v>745</v>
      </c>
      <c r="I68" s="122">
        <f>IF(AND($M$3-tblInvoices[[#This Row],[Due Date]]&gt;=61,$M$3-tblInvoices[[#This Row],[Due Date]]&lt;=90),tblInvoices[[#This Row],[Invoice Amount]],0)</f>
        <v>0</v>
      </c>
      <c r="J68" s="107">
        <f>IF($M$3-tblInvoices[[#This Row],[Due Date]]&gt;=91,tblInvoices[[#This Row],[Invoice Amount]],0)</f>
        <v>0</v>
      </c>
    </row>
    <row r="69" ht="14.25" customHeight="1">
      <c r="A69" s="112" t="s">
        <v>48</v>
      </c>
      <c r="B69" s="114">
        <v>166</v>
      </c>
      <c r="C69" s="116">
        <v>44325</v>
      </c>
      <c r="D69" s="119">
        <f>tblInvoices[[#This Row],[Invoice Date]]+30</f>
        <v>44355</v>
      </c>
      <c r="E69" s="122">
        <v>373</v>
      </c>
      <c r="F69" s="107">
        <f>IF($M$3&gt;tblInvoices[[#This Row],[Due Date]],tblInvoices[[#This Row],[Invoice Amount]],0)</f>
        <v>373</v>
      </c>
      <c r="G69" s="122">
        <f>IF(AND($M$3-tblInvoices[[#This Row],[Due Date]]&gt;=1,$M$3-tblInvoices[[#This Row],[Due Date]]&lt;=30),tblInvoices[[#This Row],[Invoice Amount]],0)</f>
        <v>373</v>
      </c>
      <c r="H69" s="107">
        <f>IF(AND($M$3-tblInvoices[[#This Row],[Due Date]]&gt;=31,$M$3-tblInvoices[[#This Row],[Due Date]]&lt;=60),tblInvoices[[#This Row],[Invoice Amount]],0)</f>
        <v>0</v>
      </c>
      <c r="I69" s="122">
        <f>IF(AND($M$3-tblInvoices[[#This Row],[Due Date]]&gt;=61,$M$3-tblInvoices[[#This Row],[Due Date]]&lt;=90),tblInvoices[[#This Row],[Invoice Amount]],0)</f>
        <v>0</v>
      </c>
      <c r="J69" s="107">
        <f>IF($M$3-tblInvoices[[#This Row],[Due Date]]&gt;=91,tblInvoices[[#This Row],[Invoice Amount]],0)</f>
        <v>0</v>
      </c>
    </row>
    <row r="70" ht="14.25" customHeight="1">
      <c r="A70" s="112" t="s">
        <v>31</v>
      </c>
      <c r="B70" s="114">
        <v>167</v>
      </c>
      <c r="C70" s="116">
        <v>44359</v>
      </c>
      <c r="D70" s="119">
        <f>tblInvoices[[#This Row],[Invoice Date]]+30</f>
        <v>44389</v>
      </c>
      <c r="E70" s="122">
        <v>321</v>
      </c>
      <c r="F70" s="107">
        <f>IF($M$3&gt;tblInvoices[[#This Row],[Due Date]],tblInvoices[[#This Row],[Invoice Amount]],0)</f>
        <v>0</v>
      </c>
      <c r="G70" s="122">
        <f>IF(AND($M$3-tblInvoices[[#This Row],[Due Date]]&gt;=1,$M$3-tblInvoices[[#This Row],[Due Date]]&lt;=30),tblInvoices[[#This Row],[Invoice Amount]],0)</f>
        <v>0</v>
      </c>
      <c r="H70" s="107">
        <f>IF(AND($M$3-tblInvoices[[#This Row],[Due Date]]&gt;=31,$M$3-tblInvoices[[#This Row],[Due Date]]&lt;=60),tblInvoices[[#This Row],[Invoice Amount]],0)</f>
        <v>0</v>
      </c>
      <c r="I70" s="122">
        <f>IF(AND($M$3-tblInvoices[[#This Row],[Due Date]]&gt;=61,$M$3-tblInvoices[[#This Row],[Due Date]]&lt;=90),tblInvoices[[#This Row],[Invoice Amount]],0)</f>
        <v>0</v>
      </c>
      <c r="J70" s="107">
        <f>IF($M$3-tblInvoices[[#This Row],[Due Date]]&gt;=91,tblInvoices[[#This Row],[Invoice Amount]],0)</f>
        <v>0</v>
      </c>
    </row>
    <row r="71" ht="14.25" customHeight="1">
      <c r="A71" s="112" t="s">
        <v>31</v>
      </c>
      <c r="B71" s="114">
        <v>168</v>
      </c>
      <c r="C71" s="116">
        <v>44340</v>
      </c>
      <c r="D71" s="119">
        <f>tblInvoices[[#This Row],[Invoice Date]]+30</f>
        <v>44370</v>
      </c>
      <c r="E71" s="122">
        <v>973</v>
      </c>
      <c r="F71" s="107">
        <f>IF($M$3&gt;tblInvoices[[#This Row],[Due Date]],tblInvoices[[#This Row],[Invoice Amount]],0)</f>
        <v>973</v>
      </c>
      <c r="G71" s="122">
        <f>IF(AND($M$3-tblInvoices[[#This Row],[Due Date]]&gt;=1,$M$3-tblInvoices[[#This Row],[Due Date]]&lt;=30),tblInvoices[[#This Row],[Invoice Amount]],0)</f>
        <v>973</v>
      </c>
      <c r="H71" s="107">
        <f>IF(AND($M$3-tblInvoices[[#This Row],[Due Date]]&gt;=31,$M$3-tblInvoices[[#This Row],[Due Date]]&lt;=60),tblInvoices[[#This Row],[Invoice Amount]],0)</f>
        <v>0</v>
      </c>
      <c r="I71" s="122">
        <f>IF(AND($M$3-tblInvoices[[#This Row],[Due Date]]&gt;=61,$M$3-tblInvoices[[#This Row],[Due Date]]&lt;=90),tblInvoices[[#This Row],[Invoice Amount]],0)</f>
        <v>0</v>
      </c>
      <c r="J71" s="107">
        <f>IF($M$3-tblInvoices[[#This Row],[Due Date]]&gt;=91,tblInvoices[[#This Row],[Invoice Amount]],0)</f>
        <v>0</v>
      </c>
    </row>
    <row r="72" ht="14.25" customHeight="1">
      <c r="A72" s="112" t="s">
        <v>27</v>
      </c>
      <c r="B72" s="114">
        <v>169</v>
      </c>
      <c r="C72" s="116">
        <v>44289</v>
      </c>
      <c r="D72" s="119">
        <f>tblInvoices[[#This Row],[Invoice Date]]+30</f>
        <v>44319</v>
      </c>
      <c r="E72" s="122">
        <v>768</v>
      </c>
      <c r="F72" s="107">
        <f>IF($M$3&gt;tblInvoices[[#This Row],[Due Date]],tblInvoices[[#This Row],[Invoice Amount]],0)</f>
        <v>768</v>
      </c>
      <c r="G72" s="122">
        <f>IF(AND($M$3-tblInvoices[[#This Row],[Due Date]]&gt;=1,$M$3-tblInvoices[[#This Row],[Due Date]]&lt;=30),tblInvoices[[#This Row],[Invoice Amount]],0)</f>
        <v>0</v>
      </c>
      <c r="H72" s="107">
        <f>IF(AND($M$3-tblInvoices[[#This Row],[Due Date]]&gt;=31,$M$3-tblInvoices[[#This Row],[Due Date]]&lt;=60),tblInvoices[[#This Row],[Invoice Amount]],0)</f>
        <v>768</v>
      </c>
      <c r="I72" s="122">
        <f>IF(AND($M$3-tblInvoices[[#This Row],[Due Date]]&gt;=61,$M$3-tblInvoices[[#This Row],[Due Date]]&lt;=90),tblInvoices[[#This Row],[Invoice Amount]],0)</f>
        <v>0</v>
      </c>
      <c r="J72" s="107">
        <f>IF($M$3-tblInvoices[[#This Row],[Due Date]]&gt;=91,tblInvoices[[#This Row],[Invoice Amount]],0)</f>
        <v>0</v>
      </c>
    </row>
    <row r="73" ht="14.25" customHeight="1">
      <c r="A73" s="112" t="s">
        <v>23</v>
      </c>
      <c r="B73" s="114">
        <v>170</v>
      </c>
      <c r="C73" s="116">
        <v>44285</v>
      </c>
      <c r="D73" s="119">
        <f>tblInvoices[[#This Row],[Invoice Date]]+30</f>
        <v>44315</v>
      </c>
      <c r="E73" s="122">
        <v>471</v>
      </c>
      <c r="F73" s="107">
        <f>IF($M$3&gt;tblInvoices[[#This Row],[Due Date]],tblInvoices[[#This Row],[Invoice Amount]],0)</f>
        <v>471</v>
      </c>
      <c r="G73" s="122">
        <f>IF(AND($M$3-tblInvoices[[#This Row],[Due Date]]&gt;=1,$M$3-tblInvoices[[#This Row],[Due Date]]&lt;=30),tblInvoices[[#This Row],[Invoice Amount]],0)</f>
        <v>0</v>
      </c>
      <c r="H73" s="107">
        <f>IF(AND($M$3-tblInvoices[[#This Row],[Due Date]]&gt;=31,$M$3-tblInvoices[[#This Row],[Due Date]]&lt;=60),tblInvoices[[#This Row],[Invoice Amount]],0)</f>
        <v>0</v>
      </c>
      <c r="I73" s="122">
        <f>IF(AND($M$3-tblInvoices[[#This Row],[Due Date]]&gt;=61,$M$3-tblInvoices[[#This Row],[Due Date]]&lt;=90),tblInvoices[[#This Row],[Invoice Amount]],0)</f>
        <v>471</v>
      </c>
      <c r="J73" s="107">
        <f>IF($M$3-tblInvoices[[#This Row],[Due Date]]&gt;=91,tblInvoices[[#This Row],[Invoice Amount]],0)</f>
        <v>0</v>
      </c>
    </row>
    <row r="74" ht="14.25" customHeight="1">
      <c r="A74" s="112" t="s">
        <v>50</v>
      </c>
      <c r="B74" s="114">
        <v>171</v>
      </c>
      <c r="C74" s="116">
        <v>44320</v>
      </c>
      <c r="D74" s="119">
        <f>tblInvoices[[#This Row],[Invoice Date]]+30</f>
        <v>44350</v>
      </c>
      <c r="E74" s="122">
        <v>913</v>
      </c>
      <c r="F74" s="107">
        <f>IF($M$3&gt;tblInvoices[[#This Row],[Due Date]],tblInvoices[[#This Row],[Invoice Amount]],0)</f>
        <v>913</v>
      </c>
      <c r="G74" s="122">
        <f>IF(AND($M$3-tblInvoices[[#This Row],[Due Date]]&gt;=1,$M$3-tblInvoices[[#This Row],[Due Date]]&lt;=30),tblInvoices[[#This Row],[Invoice Amount]],0)</f>
        <v>913</v>
      </c>
      <c r="H74" s="107">
        <f>IF(AND($M$3-tblInvoices[[#This Row],[Due Date]]&gt;=31,$M$3-tblInvoices[[#This Row],[Due Date]]&lt;=60),tblInvoices[[#This Row],[Invoice Amount]],0)</f>
        <v>0</v>
      </c>
      <c r="I74" s="122">
        <f>IF(AND($M$3-tblInvoices[[#This Row],[Due Date]]&gt;=61,$M$3-tblInvoices[[#This Row],[Due Date]]&lt;=90),tblInvoices[[#This Row],[Invoice Amount]],0)</f>
        <v>0</v>
      </c>
      <c r="J74" s="107">
        <f>IF($M$3-tblInvoices[[#This Row],[Due Date]]&gt;=91,tblInvoices[[#This Row],[Invoice Amount]],0)</f>
        <v>0</v>
      </c>
    </row>
    <row r="75" ht="14.25" customHeight="1">
      <c r="A75" s="112" t="s">
        <v>29</v>
      </c>
      <c r="B75" s="114">
        <v>172</v>
      </c>
      <c r="C75" s="116">
        <v>44331</v>
      </c>
      <c r="D75" s="119">
        <f>tblInvoices[[#This Row],[Invoice Date]]+30</f>
        <v>44361</v>
      </c>
      <c r="E75" s="122">
        <v>654</v>
      </c>
      <c r="F75" s="107">
        <f>IF($M$3&gt;tblInvoices[[#This Row],[Due Date]],tblInvoices[[#This Row],[Invoice Amount]],0)</f>
        <v>654</v>
      </c>
      <c r="G75" s="122">
        <f>IF(AND($M$3-tblInvoices[[#This Row],[Due Date]]&gt;=1,$M$3-tblInvoices[[#This Row],[Due Date]]&lt;=30),tblInvoices[[#This Row],[Invoice Amount]],0)</f>
        <v>654</v>
      </c>
      <c r="H75" s="107">
        <f>IF(AND($M$3-tblInvoices[[#This Row],[Due Date]]&gt;=31,$M$3-tblInvoices[[#This Row],[Due Date]]&lt;=60),tblInvoices[[#This Row],[Invoice Amount]],0)</f>
        <v>0</v>
      </c>
      <c r="I75" s="122">
        <f>IF(AND($M$3-tblInvoices[[#This Row],[Due Date]]&gt;=61,$M$3-tblInvoices[[#This Row],[Due Date]]&lt;=90),tblInvoices[[#This Row],[Invoice Amount]],0)</f>
        <v>0</v>
      </c>
      <c r="J75" s="107">
        <f>IF($M$3-tblInvoices[[#This Row],[Due Date]]&gt;=91,tblInvoices[[#This Row],[Invoice Amount]],0)</f>
        <v>0</v>
      </c>
    </row>
    <row r="76" ht="14.25" customHeight="1">
      <c r="A76" s="112" t="s">
        <v>44</v>
      </c>
      <c r="B76" s="114">
        <v>173</v>
      </c>
      <c r="C76" s="116">
        <v>44299</v>
      </c>
      <c r="D76" s="119">
        <f>tblInvoices[[#This Row],[Invoice Date]]+30</f>
        <v>44329</v>
      </c>
      <c r="E76" s="122">
        <v>615</v>
      </c>
      <c r="F76" s="107">
        <f>IF($M$3&gt;tblInvoices[[#This Row],[Due Date]],tblInvoices[[#This Row],[Invoice Amount]],0)</f>
        <v>615</v>
      </c>
      <c r="G76" s="122">
        <f>IF(AND($M$3-tblInvoices[[#This Row],[Due Date]]&gt;=1,$M$3-tblInvoices[[#This Row],[Due Date]]&lt;=30),tblInvoices[[#This Row],[Invoice Amount]],0)</f>
        <v>0</v>
      </c>
      <c r="H76" s="107">
        <f>IF(AND($M$3-tblInvoices[[#This Row],[Due Date]]&gt;=31,$M$3-tblInvoices[[#This Row],[Due Date]]&lt;=60),tblInvoices[[#This Row],[Invoice Amount]],0)</f>
        <v>615</v>
      </c>
      <c r="I76" s="122">
        <f>IF(AND($M$3-tblInvoices[[#This Row],[Due Date]]&gt;=61,$M$3-tblInvoices[[#This Row],[Due Date]]&lt;=90),tblInvoices[[#This Row],[Invoice Amount]],0)</f>
        <v>0</v>
      </c>
      <c r="J76" s="107">
        <f>IF($M$3-tblInvoices[[#This Row],[Due Date]]&gt;=91,tblInvoices[[#This Row],[Invoice Amount]],0)</f>
        <v>0</v>
      </c>
    </row>
    <row r="77" ht="14.25" customHeight="1">
      <c r="A77" s="112" t="s">
        <v>46</v>
      </c>
      <c r="B77" s="114">
        <v>174</v>
      </c>
      <c r="C77" s="116">
        <v>44316</v>
      </c>
      <c r="D77" s="119">
        <f>tblInvoices[[#This Row],[Invoice Date]]+30</f>
        <v>44346</v>
      </c>
      <c r="E77" s="122">
        <v>848</v>
      </c>
      <c r="F77" s="107">
        <f>IF($M$3&gt;tblInvoices[[#This Row],[Due Date]],tblInvoices[[#This Row],[Invoice Amount]],0)</f>
        <v>848</v>
      </c>
      <c r="G77" s="122">
        <f>IF(AND($M$3-tblInvoices[[#This Row],[Due Date]]&gt;=1,$M$3-tblInvoices[[#This Row],[Due Date]]&lt;=30),tblInvoices[[#This Row],[Invoice Amount]],0)</f>
        <v>0</v>
      </c>
      <c r="H77" s="107">
        <f>IF(AND($M$3-tblInvoices[[#This Row],[Due Date]]&gt;=31,$M$3-tblInvoices[[#This Row],[Due Date]]&lt;=60),tblInvoices[[#This Row],[Invoice Amount]],0)</f>
        <v>848</v>
      </c>
      <c r="I77" s="122">
        <f>IF(AND($M$3-tblInvoices[[#This Row],[Due Date]]&gt;=61,$M$3-tblInvoices[[#This Row],[Due Date]]&lt;=90),tblInvoices[[#This Row],[Invoice Amount]],0)</f>
        <v>0</v>
      </c>
      <c r="J77" s="107">
        <f>IF($M$3-tblInvoices[[#This Row],[Due Date]]&gt;=91,tblInvoices[[#This Row],[Invoice Amount]],0)</f>
        <v>0</v>
      </c>
    </row>
    <row r="78" ht="14.25" customHeight="1">
      <c r="A78" s="112" t="s">
        <v>30</v>
      </c>
      <c r="B78" s="114">
        <v>175</v>
      </c>
      <c r="C78" s="116">
        <v>44359</v>
      </c>
      <c r="D78" s="119">
        <f>tblInvoices[[#This Row],[Invoice Date]]+30</f>
        <v>44389</v>
      </c>
      <c r="E78" s="122">
        <v>374</v>
      </c>
      <c r="F78" s="107">
        <f>IF($M$3&gt;tblInvoices[[#This Row],[Due Date]],tblInvoices[[#This Row],[Invoice Amount]],0)</f>
        <v>0</v>
      </c>
      <c r="G78" s="122">
        <f>IF(AND($M$3-tblInvoices[[#This Row],[Due Date]]&gt;=1,$M$3-tblInvoices[[#This Row],[Due Date]]&lt;=30),tblInvoices[[#This Row],[Invoice Amount]],0)</f>
        <v>0</v>
      </c>
      <c r="H78" s="107">
        <f>IF(AND($M$3-tblInvoices[[#This Row],[Due Date]]&gt;=31,$M$3-tblInvoices[[#This Row],[Due Date]]&lt;=60),tblInvoices[[#This Row],[Invoice Amount]],0)</f>
        <v>0</v>
      </c>
      <c r="I78" s="122">
        <f>IF(AND($M$3-tblInvoices[[#This Row],[Due Date]]&gt;=61,$M$3-tblInvoices[[#This Row],[Due Date]]&lt;=90),tblInvoices[[#This Row],[Invoice Amount]],0)</f>
        <v>0</v>
      </c>
      <c r="J78" s="107">
        <f>IF($M$3-tblInvoices[[#This Row],[Due Date]]&gt;=91,tblInvoices[[#This Row],[Invoice Amount]],0)</f>
        <v>0</v>
      </c>
    </row>
    <row r="79" ht="14.25" customHeight="1">
      <c r="A79" s="112" t="s">
        <v>51</v>
      </c>
      <c r="B79" s="114">
        <v>176</v>
      </c>
      <c r="C79" s="116">
        <v>44326</v>
      </c>
      <c r="D79" s="119">
        <f>tblInvoices[[#This Row],[Invoice Date]]+30</f>
        <v>44356</v>
      </c>
      <c r="E79" s="122">
        <v>738</v>
      </c>
      <c r="F79" s="107">
        <f>IF($M$3&gt;tblInvoices[[#This Row],[Due Date]],tblInvoices[[#This Row],[Invoice Amount]],0)</f>
        <v>738</v>
      </c>
      <c r="G79" s="122">
        <f>IF(AND($M$3-tblInvoices[[#This Row],[Due Date]]&gt;=1,$M$3-tblInvoices[[#This Row],[Due Date]]&lt;=30),tblInvoices[[#This Row],[Invoice Amount]],0)</f>
        <v>738</v>
      </c>
      <c r="H79" s="107">
        <f>IF(AND($M$3-tblInvoices[[#This Row],[Due Date]]&gt;=31,$M$3-tblInvoices[[#This Row],[Due Date]]&lt;=60),tblInvoices[[#This Row],[Invoice Amount]],0)</f>
        <v>0</v>
      </c>
      <c r="I79" s="122">
        <f>IF(AND($M$3-tblInvoices[[#This Row],[Due Date]]&gt;=61,$M$3-tblInvoices[[#This Row],[Due Date]]&lt;=90),tblInvoices[[#This Row],[Invoice Amount]],0)</f>
        <v>0</v>
      </c>
      <c r="J79" s="107">
        <f>IF($M$3-tblInvoices[[#This Row],[Due Date]]&gt;=91,tblInvoices[[#This Row],[Invoice Amount]],0)</f>
        <v>0</v>
      </c>
    </row>
    <row r="80" ht="14.25" customHeight="1">
      <c r="A80" s="112" t="s">
        <v>29</v>
      </c>
      <c r="B80" s="114">
        <v>177</v>
      </c>
      <c r="C80" s="116">
        <v>44299</v>
      </c>
      <c r="D80" s="119">
        <f>tblInvoices[[#This Row],[Invoice Date]]+30</f>
        <v>44329</v>
      </c>
      <c r="E80" s="122">
        <v>937</v>
      </c>
      <c r="F80" s="107">
        <f>IF($M$3&gt;tblInvoices[[#This Row],[Due Date]],tblInvoices[[#This Row],[Invoice Amount]],0)</f>
        <v>937</v>
      </c>
      <c r="G80" s="122">
        <f>IF(AND($M$3-tblInvoices[[#This Row],[Due Date]]&gt;=1,$M$3-tblInvoices[[#This Row],[Due Date]]&lt;=30),tblInvoices[[#This Row],[Invoice Amount]],0)</f>
        <v>0</v>
      </c>
      <c r="H80" s="107">
        <f>IF(AND($M$3-tblInvoices[[#This Row],[Due Date]]&gt;=31,$M$3-tblInvoices[[#This Row],[Due Date]]&lt;=60),tblInvoices[[#This Row],[Invoice Amount]],0)</f>
        <v>937</v>
      </c>
      <c r="I80" s="122">
        <f>IF(AND($M$3-tblInvoices[[#This Row],[Due Date]]&gt;=61,$M$3-tblInvoices[[#This Row],[Due Date]]&lt;=90),tblInvoices[[#This Row],[Invoice Amount]],0)</f>
        <v>0</v>
      </c>
      <c r="J80" s="107">
        <f>IF($M$3-tblInvoices[[#This Row],[Due Date]]&gt;=91,tblInvoices[[#This Row],[Invoice Amount]],0)</f>
        <v>0</v>
      </c>
    </row>
    <row r="81" ht="14.25" customHeight="1">
      <c r="A81" s="112" t="s">
        <v>27</v>
      </c>
      <c r="B81" s="114">
        <v>178</v>
      </c>
      <c r="C81" s="116">
        <v>44333</v>
      </c>
      <c r="D81" s="119">
        <f>tblInvoices[[#This Row],[Invoice Date]]+30</f>
        <v>44363</v>
      </c>
      <c r="E81" s="122">
        <v>682</v>
      </c>
      <c r="F81" s="107">
        <f>IF($M$3&gt;tblInvoices[[#This Row],[Due Date]],tblInvoices[[#This Row],[Invoice Amount]],0)</f>
        <v>682</v>
      </c>
      <c r="G81" s="122">
        <f>IF(AND($M$3-tblInvoices[[#This Row],[Due Date]]&gt;=1,$M$3-tblInvoices[[#This Row],[Due Date]]&lt;=30),tblInvoices[[#This Row],[Invoice Amount]],0)</f>
        <v>682</v>
      </c>
      <c r="H81" s="107">
        <f>IF(AND($M$3-tblInvoices[[#This Row],[Due Date]]&gt;=31,$M$3-tblInvoices[[#This Row],[Due Date]]&lt;=60),tblInvoices[[#This Row],[Invoice Amount]],0)</f>
        <v>0</v>
      </c>
      <c r="I81" s="122">
        <f>IF(AND($M$3-tblInvoices[[#This Row],[Due Date]]&gt;=61,$M$3-tblInvoices[[#This Row],[Due Date]]&lt;=90),tblInvoices[[#This Row],[Invoice Amount]],0)</f>
        <v>0</v>
      </c>
      <c r="J81" s="107">
        <f>IF($M$3-tblInvoices[[#This Row],[Due Date]]&gt;=91,tblInvoices[[#This Row],[Invoice Amount]],0)</f>
        <v>0</v>
      </c>
    </row>
    <row r="82" ht="14.25" customHeight="1">
      <c r="A82" s="112" t="s">
        <v>64</v>
      </c>
      <c r="B82" s="114">
        <v>179</v>
      </c>
      <c r="C82" s="116">
        <v>44355</v>
      </c>
      <c r="D82" s="119">
        <f>tblInvoices[[#This Row],[Invoice Date]]+30</f>
        <v>44385</v>
      </c>
      <c r="E82" s="122">
        <v>757</v>
      </c>
      <c r="F82" s="107">
        <f>IF($M$3&gt;tblInvoices[[#This Row],[Due Date]],tblInvoices[[#This Row],[Invoice Amount]],0)</f>
        <v>0</v>
      </c>
      <c r="G82" s="122">
        <f>IF(AND($M$3-tblInvoices[[#This Row],[Due Date]]&gt;=1,$M$3-tblInvoices[[#This Row],[Due Date]]&lt;=30),tblInvoices[[#This Row],[Invoice Amount]],0)</f>
        <v>0</v>
      </c>
      <c r="H82" s="107">
        <f>IF(AND($M$3-tblInvoices[[#This Row],[Due Date]]&gt;=31,$M$3-tblInvoices[[#This Row],[Due Date]]&lt;=60),tblInvoices[[#This Row],[Invoice Amount]],0)</f>
        <v>0</v>
      </c>
      <c r="I82" s="122">
        <f>IF(AND($M$3-tblInvoices[[#This Row],[Due Date]]&gt;=61,$M$3-tblInvoices[[#This Row],[Due Date]]&lt;=90),tblInvoices[[#This Row],[Invoice Amount]],0)</f>
        <v>0</v>
      </c>
      <c r="J82" s="107">
        <f>IF($M$3-tblInvoices[[#This Row],[Due Date]]&gt;=91,tblInvoices[[#This Row],[Invoice Amount]],0)</f>
        <v>0</v>
      </c>
    </row>
    <row r="83" ht="14.25" customHeight="1">
      <c r="A83" s="112" t="s">
        <v>48</v>
      </c>
      <c r="B83" s="114">
        <v>180</v>
      </c>
      <c r="C83" s="116">
        <v>44289</v>
      </c>
      <c r="D83" s="119">
        <f>tblInvoices[[#This Row],[Invoice Date]]+30</f>
        <v>44319</v>
      </c>
      <c r="E83" s="122">
        <v>977</v>
      </c>
      <c r="F83" s="107">
        <f>IF($M$3&gt;tblInvoices[[#This Row],[Due Date]],tblInvoices[[#This Row],[Invoice Amount]],0)</f>
        <v>977</v>
      </c>
      <c r="G83" s="122">
        <f>IF(AND($M$3-tblInvoices[[#This Row],[Due Date]]&gt;=1,$M$3-tblInvoices[[#This Row],[Due Date]]&lt;=30),tblInvoices[[#This Row],[Invoice Amount]],0)</f>
        <v>0</v>
      </c>
      <c r="H83" s="107">
        <f>IF(AND($M$3-tblInvoices[[#This Row],[Due Date]]&gt;=31,$M$3-tblInvoices[[#This Row],[Due Date]]&lt;=60),tblInvoices[[#This Row],[Invoice Amount]],0)</f>
        <v>977</v>
      </c>
      <c r="I83" s="122">
        <f>IF(AND($M$3-tblInvoices[[#This Row],[Due Date]]&gt;=61,$M$3-tblInvoices[[#This Row],[Due Date]]&lt;=90),tblInvoices[[#This Row],[Invoice Amount]],0)</f>
        <v>0</v>
      </c>
      <c r="J83" s="107">
        <f>IF($M$3-tblInvoices[[#This Row],[Due Date]]&gt;=91,tblInvoices[[#This Row],[Invoice Amount]],0)</f>
        <v>0</v>
      </c>
    </row>
    <row r="84" ht="14.25" customHeight="1">
      <c r="A84" s="112" t="s">
        <v>20</v>
      </c>
      <c r="B84" s="114">
        <v>181</v>
      </c>
      <c r="C84" s="116">
        <v>44329</v>
      </c>
      <c r="D84" s="119">
        <f>tblInvoices[[#This Row],[Invoice Date]]+30</f>
        <v>44359</v>
      </c>
      <c r="E84" s="122">
        <v>888</v>
      </c>
      <c r="F84" s="107">
        <f>IF($M$3&gt;tblInvoices[[#This Row],[Due Date]],tblInvoices[[#This Row],[Invoice Amount]],0)</f>
        <v>888</v>
      </c>
      <c r="G84" s="122">
        <f>IF(AND($M$3-tblInvoices[[#This Row],[Due Date]]&gt;=1,$M$3-tblInvoices[[#This Row],[Due Date]]&lt;=30),tblInvoices[[#This Row],[Invoice Amount]],0)</f>
        <v>888</v>
      </c>
      <c r="H84" s="107">
        <f>IF(AND($M$3-tblInvoices[[#This Row],[Due Date]]&gt;=31,$M$3-tblInvoices[[#This Row],[Due Date]]&lt;=60),tblInvoices[[#This Row],[Invoice Amount]],0)</f>
        <v>0</v>
      </c>
      <c r="I84" s="122">
        <f>IF(AND($M$3-tblInvoices[[#This Row],[Due Date]]&gt;=61,$M$3-tblInvoices[[#This Row],[Due Date]]&lt;=90),tblInvoices[[#This Row],[Invoice Amount]],0)</f>
        <v>0</v>
      </c>
      <c r="J84" s="107">
        <f>IF($M$3-tblInvoices[[#This Row],[Due Date]]&gt;=91,tblInvoices[[#This Row],[Invoice Amount]],0)</f>
        <v>0</v>
      </c>
    </row>
    <row r="85" ht="14.25" customHeight="1">
      <c r="A85" s="112" t="s">
        <v>24</v>
      </c>
      <c r="B85" s="114">
        <v>182</v>
      </c>
      <c r="C85" s="116">
        <v>44312</v>
      </c>
      <c r="D85" s="119">
        <f>tblInvoices[[#This Row],[Invoice Date]]+30</f>
        <v>44342</v>
      </c>
      <c r="E85" s="122">
        <v>761</v>
      </c>
      <c r="F85" s="107">
        <f>IF($M$3&gt;tblInvoices[[#This Row],[Due Date]],tblInvoices[[#This Row],[Invoice Amount]],0)</f>
        <v>761</v>
      </c>
      <c r="G85" s="122">
        <f>IF(AND($M$3-tblInvoices[[#This Row],[Due Date]]&gt;=1,$M$3-tblInvoices[[#This Row],[Due Date]]&lt;=30),tblInvoices[[#This Row],[Invoice Amount]],0)</f>
        <v>0</v>
      </c>
      <c r="H85" s="107">
        <f>IF(AND($M$3-tblInvoices[[#This Row],[Due Date]]&gt;=31,$M$3-tblInvoices[[#This Row],[Due Date]]&lt;=60),tblInvoices[[#This Row],[Invoice Amount]],0)</f>
        <v>761</v>
      </c>
      <c r="I85" s="122">
        <f>IF(AND($M$3-tblInvoices[[#This Row],[Due Date]]&gt;=61,$M$3-tblInvoices[[#This Row],[Due Date]]&lt;=90),tblInvoices[[#This Row],[Invoice Amount]],0)</f>
        <v>0</v>
      </c>
      <c r="J85" s="107">
        <f>IF($M$3-tblInvoices[[#This Row],[Due Date]]&gt;=91,tblInvoices[[#This Row],[Invoice Amount]],0)</f>
        <v>0</v>
      </c>
    </row>
    <row r="86" ht="14.25" customHeight="1">
      <c r="A86" s="112" t="s">
        <v>46</v>
      </c>
      <c r="B86" s="114">
        <v>183</v>
      </c>
      <c r="C86" s="116">
        <v>44276</v>
      </c>
      <c r="D86" s="119">
        <f>tblInvoices[[#This Row],[Invoice Date]]+30</f>
        <v>44306</v>
      </c>
      <c r="E86" s="122">
        <v>573</v>
      </c>
      <c r="F86" s="107">
        <f>IF($M$3&gt;tblInvoices[[#This Row],[Due Date]],tblInvoices[[#This Row],[Invoice Amount]],0)</f>
        <v>573</v>
      </c>
      <c r="G86" s="122">
        <f>IF(AND($M$3-tblInvoices[[#This Row],[Due Date]]&gt;=1,$M$3-tblInvoices[[#This Row],[Due Date]]&lt;=30),tblInvoices[[#This Row],[Invoice Amount]],0)</f>
        <v>0</v>
      </c>
      <c r="H86" s="107">
        <f>IF(AND($M$3-tblInvoices[[#This Row],[Due Date]]&gt;=31,$M$3-tblInvoices[[#This Row],[Due Date]]&lt;=60),tblInvoices[[#This Row],[Invoice Amount]],0)</f>
        <v>0</v>
      </c>
      <c r="I86" s="122">
        <f>IF(AND($M$3-tblInvoices[[#This Row],[Due Date]]&gt;=61,$M$3-tblInvoices[[#This Row],[Due Date]]&lt;=90),tblInvoices[[#This Row],[Invoice Amount]],0)</f>
        <v>573</v>
      </c>
      <c r="J86" s="107">
        <f>IF($M$3-tblInvoices[[#This Row],[Due Date]]&gt;=91,tblInvoices[[#This Row],[Invoice Amount]],0)</f>
        <v>0</v>
      </c>
    </row>
    <row r="87" ht="14.25" customHeight="1">
      <c r="A87" s="112" t="s">
        <v>30</v>
      </c>
      <c r="B87" s="114">
        <v>184</v>
      </c>
      <c r="C87" s="116">
        <v>44355</v>
      </c>
      <c r="D87" s="119">
        <f>tblInvoices[[#This Row],[Invoice Date]]+30</f>
        <v>44385</v>
      </c>
      <c r="E87" s="122">
        <v>578</v>
      </c>
      <c r="F87" s="107">
        <f>IF($M$3&gt;tblInvoices[[#This Row],[Due Date]],tblInvoices[[#This Row],[Invoice Amount]],0)</f>
        <v>0</v>
      </c>
      <c r="G87" s="122">
        <f>IF(AND($M$3-tblInvoices[[#This Row],[Due Date]]&gt;=1,$M$3-tblInvoices[[#This Row],[Due Date]]&lt;=30),tblInvoices[[#This Row],[Invoice Amount]],0)</f>
        <v>0</v>
      </c>
      <c r="H87" s="107">
        <f>IF(AND($M$3-tblInvoices[[#This Row],[Due Date]]&gt;=31,$M$3-tblInvoices[[#This Row],[Due Date]]&lt;=60),tblInvoices[[#This Row],[Invoice Amount]],0)</f>
        <v>0</v>
      </c>
      <c r="I87" s="122">
        <f>IF(AND($M$3-tblInvoices[[#This Row],[Due Date]]&gt;=61,$M$3-tblInvoices[[#This Row],[Due Date]]&lt;=90),tblInvoices[[#This Row],[Invoice Amount]],0)</f>
        <v>0</v>
      </c>
      <c r="J87" s="107">
        <f>IF($M$3-tblInvoices[[#This Row],[Due Date]]&gt;=91,tblInvoices[[#This Row],[Invoice Amount]],0)</f>
        <v>0</v>
      </c>
    </row>
    <row r="88" ht="14.25" customHeight="1">
      <c r="A88" s="112" t="s">
        <v>61</v>
      </c>
      <c r="B88" s="114">
        <v>185</v>
      </c>
      <c r="C88" s="116">
        <v>44361</v>
      </c>
      <c r="D88" s="119">
        <f>tblInvoices[[#This Row],[Invoice Date]]+30</f>
        <v>44391</v>
      </c>
      <c r="E88" s="122">
        <v>690</v>
      </c>
      <c r="F88" s="107">
        <f>IF($M$3&gt;tblInvoices[[#This Row],[Due Date]],tblInvoices[[#This Row],[Invoice Amount]],0)</f>
        <v>0</v>
      </c>
      <c r="G88" s="122">
        <f>IF(AND($M$3-tblInvoices[[#This Row],[Due Date]]&gt;=1,$M$3-tblInvoices[[#This Row],[Due Date]]&lt;=30),tblInvoices[[#This Row],[Invoice Amount]],0)</f>
        <v>0</v>
      </c>
      <c r="H88" s="107">
        <f>IF(AND($M$3-tblInvoices[[#This Row],[Due Date]]&gt;=31,$M$3-tblInvoices[[#This Row],[Due Date]]&lt;=60),tblInvoices[[#This Row],[Invoice Amount]],0)</f>
        <v>0</v>
      </c>
      <c r="I88" s="122">
        <f>IF(AND($M$3-tblInvoices[[#This Row],[Due Date]]&gt;=61,$M$3-tblInvoices[[#This Row],[Due Date]]&lt;=90),tblInvoices[[#This Row],[Invoice Amount]],0)</f>
        <v>0</v>
      </c>
      <c r="J88" s="107">
        <f>IF($M$3-tblInvoices[[#This Row],[Due Date]]&gt;=91,tblInvoices[[#This Row],[Invoice Amount]],0)</f>
        <v>0</v>
      </c>
    </row>
    <row r="89" ht="14.25" customHeight="1">
      <c r="A89" s="112" t="s">
        <v>27</v>
      </c>
      <c r="B89" s="114">
        <v>186</v>
      </c>
      <c r="C89" s="116">
        <v>44316</v>
      </c>
      <c r="D89" s="119">
        <f>tblInvoices[[#This Row],[Invoice Date]]+30</f>
        <v>44346</v>
      </c>
      <c r="E89" s="122">
        <v>528</v>
      </c>
      <c r="F89" s="107">
        <f>IF($M$3&gt;tblInvoices[[#This Row],[Due Date]],tblInvoices[[#This Row],[Invoice Amount]],0)</f>
        <v>528</v>
      </c>
      <c r="G89" s="122">
        <f>IF(AND($M$3-tblInvoices[[#This Row],[Due Date]]&gt;=1,$M$3-tblInvoices[[#This Row],[Due Date]]&lt;=30),tblInvoices[[#This Row],[Invoice Amount]],0)</f>
        <v>0</v>
      </c>
      <c r="H89" s="107">
        <f>IF(AND($M$3-tblInvoices[[#This Row],[Due Date]]&gt;=31,$M$3-tblInvoices[[#This Row],[Due Date]]&lt;=60),tblInvoices[[#This Row],[Invoice Amount]],0)</f>
        <v>528</v>
      </c>
      <c r="I89" s="122">
        <f>IF(AND($M$3-tblInvoices[[#This Row],[Due Date]]&gt;=61,$M$3-tblInvoices[[#This Row],[Due Date]]&lt;=90),tblInvoices[[#This Row],[Invoice Amount]],0)</f>
        <v>0</v>
      </c>
      <c r="J89" s="107">
        <f>IF($M$3-tblInvoices[[#This Row],[Due Date]]&gt;=91,tblInvoices[[#This Row],[Invoice Amount]],0)</f>
        <v>0</v>
      </c>
    </row>
    <row r="90" ht="14.25" customHeight="1">
      <c r="A90" s="112" t="s">
        <v>49</v>
      </c>
      <c r="B90" s="114">
        <v>187</v>
      </c>
      <c r="C90" s="116">
        <v>44321</v>
      </c>
      <c r="D90" s="119">
        <f>tblInvoices[[#This Row],[Invoice Date]]+30</f>
        <v>44351</v>
      </c>
      <c r="E90" s="122">
        <v>881</v>
      </c>
      <c r="F90" s="107">
        <f>IF($M$3&gt;tblInvoices[[#This Row],[Due Date]],tblInvoices[[#This Row],[Invoice Amount]],0)</f>
        <v>881</v>
      </c>
      <c r="G90" s="122">
        <f>IF(AND($M$3-tblInvoices[[#This Row],[Due Date]]&gt;=1,$M$3-tblInvoices[[#This Row],[Due Date]]&lt;=30),tblInvoices[[#This Row],[Invoice Amount]],0)</f>
        <v>881</v>
      </c>
      <c r="H90" s="107">
        <f>IF(AND($M$3-tblInvoices[[#This Row],[Due Date]]&gt;=31,$M$3-tblInvoices[[#This Row],[Due Date]]&lt;=60),tblInvoices[[#This Row],[Invoice Amount]],0)</f>
        <v>0</v>
      </c>
      <c r="I90" s="122">
        <f>IF(AND($M$3-tblInvoices[[#This Row],[Due Date]]&gt;=61,$M$3-tblInvoices[[#This Row],[Due Date]]&lt;=90),tblInvoices[[#This Row],[Invoice Amount]],0)</f>
        <v>0</v>
      </c>
      <c r="J90" s="107">
        <f>IF($M$3-tblInvoices[[#This Row],[Due Date]]&gt;=91,tblInvoices[[#This Row],[Invoice Amount]],0)</f>
        <v>0</v>
      </c>
    </row>
    <row r="91" ht="14.25" customHeight="1">
      <c r="A91" s="112" t="s">
        <v>17</v>
      </c>
      <c r="B91" s="114">
        <v>188</v>
      </c>
      <c r="C91" s="116">
        <v>44294</v>
      </c>
      <c r="D91" s="119">
        <f>tblInvoices[[#This Row],[Invoice Date]]+30</f>
        <v>44324</v>
      </c>
      <c r="E91" s="122">
        <v>314</v>
      </c>
      <c r="F91" s="107">
        <f>IF($M$3&gt;tblInvoices[[#This Row],[Due Date]],tblInvoices[[#This Row],[Invoice Amount]],0)</f>
        <v>314</v>
      </c>
      <c r="G91" s="122">
        <f>IF(AND($M$3-tblInvoices[[#This Row],[Due Date]]&gt;=1,$M$3-tblInvoices[[#This Row],[Due Date]]&lt;=30),tblInvoices[[#This Row],[Invoice Amount]],0)</f>
        <v>0</v>
      </c>
      <c r="H91" s="107">
        <f>IF(AND($M$3-tblInvoices[[#This Row],[Due Date]]&gt;=31,$M$3-tblInvoices[[#This Row],[Due Date]]&lt;=60),tblInvoices[[#This Row],[Invoice Amount]],0)</f>
        <v>314</v>
      </c>
      <c r="I91" s="122">
        <f>IF(AND($M$3-tblInvoices[[#This Row],[Due Date]]&gt;=61,$M$3-tblInvoices[[#This Row],[Due Date]]&lt;=90),tblInvoices[[#This Row],[Invoice Amount]],0)</f>
        <v>0</v>
      </c>
      <c r="J91" s="107">
        <f>IF($M$3-tblInvoices[[#This Row],[Due Date]]&gt;=91,tblInvoices[[#This Row],[Invoice Amount]],0)</f>
        <v>0</v>
      </c>
    </row>
    <row r="92" ht="14.25" customHeight="1">
      <c r="A92" s="112" t="s">
        <v>50</v>
      </c>
      <c r="B92" s="114">
        <v>189</v>
      </c>
      <c r="C92" s="116">
        <v>44333</v>
      </c>
      <c r="D92" s="119">
        <f>tblInvoices[[#This Row],[Invoice Date]]+30</f>
        <v>44363</v>
      </c>
      <c r="E92" s="122">
        <v>866</v>
      </c>
      <c r="F92" s="107">
        <f>IF($M$3&gt;tblInvoices[[#This Row],[Due Date]],tblInvoices[[#This Row],[Invoice Amount]],0)</f>
        <v>866</v>
      </c>
      <c r="G92" s="122">
        <f>IF(AND($M$3-tblInvoices[[#This Row],[Due Date]]&gt;=1,$M$3-tblInvoices[[#This Row],[Due Date]]&lt;=30),tblInvoices[[#This Row],[Invoice Amount]],0)</f>
        <v>866</v>
      </c>
      <c r="H92" s="107">
        <f>IF(AND($M$3-tblInvoices[[#This Row],[Due Date]]&gt;=31,$M$3-tblInvoices[[#This Row],[Due Date]]&lt;=60),tblInvoices[[#This Row],[Invoice Amount]],0)</f>
        <v>0</v>
      </c>
      <c r="I92" s="122">
        <f>IF(AND($M$3-tblInvoices[[#This Row],[Due Date]]&gt;=61,$M$3-tblInvoices[[#This Row],[Due Date]]&lt;=90),tblInvoices[[#This Row],[Invoice Amount]],0)</f>
        <v>0</v>
      </c>
      <c r="J92" s="107">
        <f>IF($M$3-tblInvoices[[#This Row],[Due Date]]&gt;=91,tblInvoices[[#This Row],[Invoice Amount]],0)</f>
        <v>0</v>
      </c>
    </row>
    <row r="93" ht="14.25" customHeight="1">
      <c r="A93" s="112" t="s">
        <v>43</v>
      </c>
      <c r="B93" s="114">
        <v>190</v>
      </c>
      <c r="C93" s="116">
        <v>44371</v>
      </c>
      <c r="D93" s="119">
        <f>tblInvoices[[#This Row],[Invoice Date]]+30</f>
        <v>44401</v>
      </c>
      <c r="E93" s="122">
        <v>443</v>
      </c>
      <c r="F93" s="107">
        <f>IF($M$3&gt;tblInvoices[[#This Row],[Due Date]],tblInvoices[[#This Row],[Invoice Amount]],0)</f>
        <v>0</v>
      </c>
      <c r="G93" s="122">
        <f>IF(AND($M$3-tblInvoices[[#This Row],[Due Date]]&gt;=1,$M$3-tblInvoices[[#This Row],[Due Date]]&lt;=30),tblInvoices[[#This Row],[Invoice Amount]],0)</f>
        <v>0</v>
      </c>
      <c r="H93" s="107">
        <f>IF(AND($M$3-tblInvoices[[#This Row],[Due Date]]&gt;=31,$M$3-tblInvoices[[#This Row],[Due Date]]&lt;=60),tblInvoices[[#This Row],[Invoice Amount]],0)</f>
        <v>0</v>
      </c>
      <c r="I93" s="122">
        <f>IF(AND($M$3-tblInvoices[[#This Row],[Due Date]]&gt;=61,$M$3-tblInvoices[[#This Row],[Due Date]]&lt;=90),tblInvoices[[#This Row],[Invoice Amount]],0)</f>
        <v>0</v>
      </c>
      <c r="J93" s="107">
        <f>IF($M$3-tblInvoices[[#This Row],[Due Date]]&gt;=91,tblInvoices[[#This Row],[Invoice Amount]],0)</f>
        <v>0</v>
      </c>
    </row>
    <row r="94" ht="14.25" customHeight="1">
      <c r="A94" s="112" t="s">
        <v>35</v>
      </c>
      <c r="B94" s="114">
        <v>191</v>
      </c>
      <c r="C94" s="116">
        <v>44321</v>
      </c>
      <c r="D94" s="119">
        <f>tblInvoices[[#This Row],[Invoice Date]]+30</f>
        <v>44351</v>
      </c>
      <c r="E94" s="122">
        <v>841</v>
      </c>
      <c r="F94" s="107">
        <f>IF($M$3&gt;tblInvoices[[#This Row],[Due Date]],tblInvoices[[#This Row],[Invoice Amount]],0)</f>
        <v>841</v>
      </c>
      <c r="G94" s="122">
        <f>IF(AND($M$3-tblInvoices[[#This Row],[Due Date]]&gt;=1,$M$3-tblInvoices[[#This Row],[Due Date]]&lt;=30),tblInvoices[[#This Row],[Invoice Amount]],0)</f>
        <v>841</v>
      </c>
      <c r="H94" s="107">
        <f>IF(AND($M$3-tblInvoices[[#This Row],[Due Date]]&gt;=31,$M$3-tblInvoices[[#This Row],[Due Date]]&lt;=60),tblInvoices[[#This Row],[Invoice Amount]],0)</f>
        <v>0</v>
      </c>
      <c r="I94" s="122">
        <f>IF(AND($M$3-tblInvoices[[#This Row],[Due Date]]&gt;=61,$M$3-tblInvoices[[#This Row],[Due Date]]&lt;=90),tblInvoices[[#This Row],[Invoice Amount]],0)</f>
        <v>0</v>
      </c>
      <c r="J94" s="107">
        <f>IF($M$3-tblInvoices[[#This Row],[Due Date]]&gt;=91,tblInvoices[[#This Row],[Invoice Amount]],0)</f>
        <v>0</v>
      </c>
    </row>
    <row r="95" ht="14.25" customHeight="1">
      <c r="A95" s="112" t="s">
        <v>23</v>
      </c>
      <c r="B95" s="114">
        <v>192</v>
      </c>
      <c r="C95" s="116">
        <v>44304</v>
      </c>
      <c r="D95" s="119">
        <f>tblInvoices[[#This Row],[Invoice Date]]+30</f>
        <v>44334</v>
      </c>
      <c r="E95" s="122">
        <v>836</v>
      </c>
      <c r="F95" s="107">
        <f>IF($M$3&gt;tblInvoices[[#This Row],[Due Date]],tblInvoices[[#This Row],[Invoice Amount]],0)</f>
        <v>836</v>
      </c>
      <c r="G95" s="122">
        <f>IF(AND($M$3-tblInvoices[[#This Row],[Due Date]]&gt;=1,$M$3-tblInvoices[[#This Row],[Due Date]]&lt;=30),tblInvoices[[#This Row],[Invoice Amount]],0)</f>
        <v>0</v>
      </c>
      <c r="H95" s="107">
        <f>IF(AND($M$3-tblInvoices[[#This Row],[Due Date]]&gt;=31,$M$3-tblInvoices[[#This Row],[Due Date]]&lt;=60),tblInvoices[[#This Row],[Invoice Amount]],0)</f>
        <v>836</v>
      </c>
      <c r="I95" s="122">
        <f>IF(AND($M$3-tblInvoices[[#This Row],[Due Date]]&gt;=61,$M$3-tblInvoices[[#This Row],[Due Date]]&lt;=90),tblInvoices[[#This Row],[Invoice Amount]],0)</f>
        <v>0</v>
      </c>
      <c r="J95" s="107">
        <f>IF($M$3-tblInvoices[[#This Row],[Due Date]]&gt;=91,tblInvoices[[#This Row],[Invoice Amount]],0)</f>
        <v>0</v>
      </c>
    </row>
    <row r="96" ht="14.25" customHeight="1">
      <c r="A96" s="112" t="s">
        <v>46</v>
      </c>
      <c r="B96" s="114">
        <v>193</v>
      </c>
      <c r="C96" s="116">
        <v>44359</v>
      </c>
      <c r="D96" s="119">
        <f>tblInvoices[[#This Row],[Invoice Date]]+30</f>
        <v>44389</v>
      </c>
      <c r="E96" s="122">
        <v>949</v>
      </c>
      <c r="F96" s="107">
        <f>IF($M$3&gt;tblInvoices[[#This Row],[Due Date]],tblInvoices[[#This Row],[Invoice Amount]],0)</f>
        <v>0</v>
      </c>
      <c r="G96" s="122">
        <f>IF(AND($M$3-tblInvoices[[#This Row],[Due Date]]&gt;=1,$M$3-tblInvoices[[#This Row],[Due Date]]&lt;=30),tblInvoices[[#This Row],[Invoice Amount]],0)</f>
        <v>0</v>
      </c>
      <c r="H96" s="107">
        <f>IF(AND($M$3-tblInvoices[[#This Row],[Due Date]]&gt;=31,$M$3-tblInvoices[[#This Row],[Due Date]]&lt;=60),tblInvoices[[#This Row],[Invoice Amount]],0)</f>
        <v>0</v>
      </c>
      <c r="I96" s="122">
        <f>IF(AND($M$3-tblInvoices[[#This Row],[Due Date]]&gt;=61,$M$3-tblInvoices[[#This Row],[Due Date]]&lt;=90),tblInvoices[[#This Row],[Invoice Amount]],0)</f>
        <v>0</v>
      </c>
      <c r="J96" s="107">
        <f>IF($M$3-tblInvoices[[#This Row],[Due Date]]&gt;=91,tblInvoices[[#This Row],[Invoice Amount]],0)</f>
        <v>0</v>
      </c>
    </row>
    <row r="97" ht="14.25" customHeight="1">
      <c r="A97" s="112" t="s">
        <v>34</v>
      </c>
      <c r="B97" s="114">
        <v>194</v>
      </c>
      <c r="C97" s="116">
        <v>44359</v>
      </c>
      <c r="D97" s="119">
        <f>tblInvoices[[#This Row],[Invoice Date]]+30</f>
        <v>44389</v>
      </c>
      <c r="E97" s="122">
        <v>495</v>
      </c>
      <c r="F97" s="107">
        <f>IF($M$3&gt;tblInvoices[[#This Row],[Due Date]],tblInvoices[[#This Row],[Invoice Amount]],0)</f>
        <v>0</v>
      </c>
      <c r="G97" s="122">
        <f>IF(AND($M$3-tblInvoices[[#This Row],[Due Date]]&gt;=1,$M$3-tblInvoices[[#This Row],[Due Date]]&lt;=30),tblInvoices[[#This Row],[Invoice Amount]],0)</f>
        <v>0</v>
      </c>
      <c r="H97" s="107">
        <f>IF(AND($M$3-tblInvoices[[#This Row],[Due Date]]&gt;=31,$M$3-tblInvoices[[#This Row],[Due Date]]&lt;=60),tblInvoices[[#This Row],[Invoice Amount]],0)</f>
        <v>0</v>
      </c>
      <c r="I97" s="122">
        <f>IF(AND($M$3-tblInvoices[[#This Row],[Due Date]]&gt;=61,$M$3-tblInvoices[[#This Row],[Due Date]]&lt;=90),tblInvoices[[#This Row],[Invoice Amount]],0)</f>
        <v>0</v>
      </c>
      <c r="J97" s="107">
        <f>IF($M$3-tblInvoices[[#This Row],[Due Date]]&gt;=91,tblInvoices[[#This Row],[Invoice Amount]],0)</f>
        <v>0</v>
      </c>
    </row>
    <row r="98" ht="14.25" customHeight="1">
      <c r="A98" s="112" t="s">
        <v>30</v>
      </c>
      <c r="B98" s="114">
        <v>195</v>
      </c>
      <c r="C98" s="116">
        <v>44346</v>
      </c>
      <c r="D98" s="119">
        <f>tblInvoices[[#This Row],[Invoice Date]]+30</f>
        <v>44376</v>
      </c>
      <c r="E98" s="122">
        <v>763</v>
      </c>
      <c r="F98" s="107">
        <f>IF($M$3&gt;tblInvoices[[#This Row],[Due Date]],tblInvoices[[#This Row],[Invoice Amount]],0)</f>
        <v>763</v>
      </c>
      <c r="G98" s="122">
        <f>IF(AND($M$3-tblInvoices[[#This Row],[Due Date]]&gt;=1,$M$3-tblInvoices[[#This Row],[Due Date]]&lt;=30),tblInvoices[[#This Row],[Invoice Amount]],0)</f>
        <v>763</v>
      </c>
      <c r="H98" s="107">
        <f>IF(AND($M$3-tblInvoices[[#This Row],[Due Date]]&gt;=31,$M$3-tblInvoices[[#This Row],[Due Date]]&lt;=60),tblInvoices[[#This Row],[Invoice Amount]],0)</f>
        <v>0</v>
      </c>
      <c r="I98" s="122">
        <f>IF(AND($M$3-tblInvoices[[#This Row],[Due Date]]&gt;=61,$M$3-tblInvoices[[#This Row],[Due Date]]&lt;=90),tblInvoices[[#This Row],[Invoice Amount]],0)</f>
        <v>0</v>
      </c>
      <c r="J98" s="107">
        <f>IF($M$3-tblInvoices[[#This Row],[Due Date]]&gt;=91,tblInvoices[[#This Row],[Invoice Amount]],0)</f>
        <v>0</v>
      </c>
    </row>
    <row r="99" ht="14.25" customHeight="1">
      <c r="A99" s="112" t="s">
        <v>32</v>
      </c>
      <c r="B99" s="114">
        <v>196</v>
      </c>
      <c r="C99" s="116">
        <v>44340</v>
      </c>
      <c r="D99" s="119">
        <f>tblInvoices[[#This Row],[Invoice Date]]+30</f>
        <v>44370</v>
      </c>
      <c r="E99" s="122">
        <v>714</v>
      </c>
      <c r="F99" s="107">
        <f>IF($M$3&gt;tblInvoices[[#This Row],[Due Date]],tblInvoices[[#This Row],[Invoice Amount]],0)</f>
        <v>714</v>
      </c>
      <c r="G99" s="122">
        <f>IF(AND($M$3-tblInvoices[[#This Row],[Due Date]]&gt;=1,$M$3-tblInvoices[[#This Row],[Due Date]]&lt;=30),tblInvoices[[#This Row],[Invoice Amount]],0)</f>
        <v>714</v>
      </c>
      <c r="H99" s="107">
        <f>IF(AND($M$3-tblInvoices[[#This Row],[Due Date]]&gt;=31,$M$3-tblInvoices[[#This Row],[Due Date]]&lt;=60),tblInvoices[[#This Row],[Invoice Amount]],0)</f>
        <v>0</v>
      </c>
      <c r="I99" s="122">
        <f>IF(AND($M$3-tblInvoices[[#This Row],[Due Date]]&gt;=61,$M$3-tblInvoices[[#This Row],[Due Date]]&lt;=90),tblInvoices[[#This Row],[Invoice Amount]],0)</f>
        <v>0</v>
      </c>
      <c r="J99" s="107">
        <f>IF($M$3-tblInvoices[[#This Row],[Due Date]]&gt;=91,tblInvoices[[#This Row],[Invoice Amount]],0)</f>
        <v>0</v>
      </c>
    </row>
    <row r="100" ht="14.25" customHeight="1">
      <c r="A100" s="112" t="s">
        <v>48</v>
      </c>
      <c r="B100" s="114">
        <v>197</v>
      </c>
      <c r="C100" s="116">
        <v>44325</v>
      </c>
      <c r="D100" s="119">
        <f>tblInvoices[[#This Row],[Invoice Date]]+30</f>
        <v>44355</v>
      </c>
      <c r="E100" s="122">
        <v>615</v>
      </c>
      <c r="F100" s="107">
        <f>IF($M$3&gt;tblInvoices[[#This Row],[Due Date]],tblInvoices[[#This Row],[Invoice Amount]],0)</f>
        <v>615</v>
      </c>
      <c r="G100" s="122">
        <f>IF(AND($M$3-tblInvoices[[#This Row],[Due Date]]&gt;=1,$M$3-tblInvoices[[#This Row],[Due Date]]&lt;=30),tblInvoices[[#This Row],[Invoice Amount]],0)</f>
        <v>615</v>
      </c>
      <c r="H100" s="107">
        <f>IF(AND($M$3-tblInvoices[[#This Row],[Due Date]]&gt;=31,$M$3-tblInvoices[[#This Row],[Due Date]]&lt;=60),tblInvoices[[#This Row],[Invoice Amount]],0)</f>
        <v>0</v>
      </c>
      <c r="I100" s="122">
        <f>IF(AND($M$3-tblInvoices[[#This Row],[Due Date]]&gt;=61,$M$3-tblInvoices[[#This Row],[Due Date]]&lt;=90),tblInvoices[[#This Row],[Invoice Amount]],0)</f>
        <v>0</v>
      </c>
      <c r="J100" s="107">
        <f>IF($M$3-tblInvoices[[#This Row],[Due Date]]&gt;=91,tblInvoices[[#This Row],[Invoice Amount]],0)</f>
        <v>0</v>
      </c>
    </row>
    <row r="101" ht="14.25" customHeight="1">
      <c r="A101" s="112" t="s">
        <v>37</v>
      </c>
      <c r="B101" s="114">
        <v>198</v>
      </c>
      <c r="C101" s="116">
        <v>44278</v>
      </c>
      <c r="D101" s="119">
        <f>tblInvoices[[#This Row],[Invoice Date]]+30</f>
        <v>44308</v>
      </c>
      <c r="E101" s="122">
        <v>887</v>
      </c>
      <c r="F101" s="107">
        <f>IF($M$3&gt;tblInvoices[[#This Row],[Due Date]],tblInvoices[[#This Row],[Invoice Amount]],0)</f>
        <v>887</v>
      </c>
      <c r="G101" s="122">
        <f>IF(AND($M$3-tblInvoices[[#This Row],[Due Date]]&gt;=1,$M$3-tblInvoices[[#This Row],[Due Date]]&lt;=30),tblInvoices[[#This Row],[Invoice Amount]],0)</f>
        <v>0</v>
      </c>
      <c r="H101" s="107">
        <f>IF(AND($M$3-tblInvoices[[#This Row],[Due Date]]&gt;=31,$M$3-tblInvoices[[#This Row],[Due Date]]&lt;=60),tblInvoices[[#This Row],[Invoice Amount]],0)</f>
        <v>0</v>
      </c>
      <c r="I101" s="122">
        <f>IF(AND($M$3-tblInvoices[[#This Row],[Due Date]]&gt;=61,$M$3-tblInvoices[[#This Row],[Due Date]]&lt;=90),tblInvoices[[#This Row],[Invoice Amount]],0)</f>
        <v>887</v>
      </c>
      <c r="J101" s="107">
        <f>IF($M$3-tblInvoices[[#This Row],[Due Date]]&gt;=91,tblInvoices[[#This Row],[Invoice Amount]],0)</f>
        <v>0</v>
      </c>
    </row>
    <row r="102" ht="14.25" customHeight="1">
      <c r="A102" s="112" t="s">
        <v>50</v>
      </c>
      <c r="B102" s="114">
        <v>199</v>
      </c>
      <c r="C102" s="116">
        <v>44327</v>
      </c>
      <c r="D102" s="119">
        <f>tblInvoices[[#This Row],[Invoice Date]]+30</f>
        <v>44357</v>
      </c>
      <c r="E102" s="122">
        <v>431</v>
      </c>
      <c r="F102" s="107">
        <f>IF($M$3&gt;tblInvoices[[#This Row],[Due Date]],tblInvoices[[#This Row],[Invoice Amount]],0)</f>
        <v>431</v>
      </c>
      <c r="G102" s="122">
        <f>IF(AND($M$3-tblInvoices[[#This Row],[Due Date]]&gt;=1,$M$3-tblInvoices[[#This Row],[Due Date]]&lt;=30),tblInvoices[[#This Row],[Invoice Amount]],0)</f>
        <v>431</v>
      </c>
      <c r="H102" s="107">
        <f>IF(AND($M$3-tblInvoices[[#This Row],[Due Date]]&gt;=31,$M$3-tblInvoices[[#This Row],[Due Date]]&lt;=60),tblInvoices[[#This Row],[Invoice Amount]],0)</f>
        <v>0</v>
      </c>
      <c r="I102" s="122">
        <f>IF(AND($M$3-tblInvoices[[#This Row],[Due Date]]&gt;=61,$M$3-tblInvoices[[#This Row],[Due Date]]&lt;=90),tblInvoices[[#This Row],[Invoice Amount]],0)</f>
        <v>0</v>
      </c>
      <c r="J102" s="107">
        <f>IF($M$3-tblInvoices[[#This Row],[Due Date]]&gt;=91,tblInvoices[[#This Row],[Invoice Amount]],0)</f>
        <v>0</v>
      </c>
    </row>
    <row r="103" ht="14.25" customHeight="1">
      <c r="A103" s="113" t="s">
        <v>41</v>
      </c>
      <c r="B103" s="115">
        <v>200</v>
      </c>
      <c r="C103" s="117">
        <v>44284</v>
      </c>
      <c r="D103" s="120">
        <f>tblInvoices[[#This Row],[Invoice Date]]+30</f>
        <v>44314</v>
      </c>
      <c r="E103" s="123">
        <v>999</v>
      </c>
      <c r="F103" s="124">
        <f>IF($M$3&gt;tblInvoices[[#This Row],[Due Date]],tblInvoices[[#This Row],[Invoice Amount]],0)</f>
        <v>999</v>
      </c>
      <c r="G103" s="123">
        <f>IF(AND($M$3-tblInvoices[[#This Row],[Due Date]]&gt;=1,$M$3-tblInvoices[[#This Row],[Due Date]]&lt;=30),tblInvoices[[#This Row],[Invoice Amount]],0)</f>
        <v>0</v>
      </c>
      <c r="H103" s="124">
        <f>IF(AND($M$3-tblInvoices[[#This Row],[Due Date]]&gt;=31,$M$3-tblInvoices[[#This Row],[Due Date]]&lt;=60),tblInvoices[[#This Row],[Invoice Amount]],0)</f>
        <v>0</v>
      </c>
      <c r="I103" s="123">
        <f>IF(AND($M$3-tblInvoices[[#This Row],[Due Date]]&gt;=61,$M$3-tblInvoices[[#This Row],[Due Date]]&lt;=90),tblInvoices[[#This Row],[Invoice Amount]],0)</f>
        <v>999</v>
      </c>
      <c r="J103" s="124">
        <f>IF($M$3-tblInvoices[[#This Row],[Due Date]]&gt;=91,tblInvoices[[#This Row],[Invoice Amount]],0)</f>
        <v>0</v>
      </c>
    </row>
  </sheetData>
  <mergeCells>
    <mergeCell ref="A1:C2"/>
  </mergeCells>
  <hyperlinks>
    <hyperlink ref="A1:C2" r:id="rId1" display="View More Table Demos"/>
    <hyperlink ref="B1" r:id="rId2" display="View More Table Demos"/>
    <hyperlink ref="C1" r:id="rId3" display="View More Table Demos"/>
    <hyperlink ref="A2" r:id="rId4" display="View More Table Demos"/>
    <hyperlink ref="B2" r:id="rId5" display="View More Table Demos"/>
    <hyperlink ref="C2" r:id="rId6" display="View More Table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tableParts count="1">
    <tablePart r:id="rId7"/>
  </tableParts>
  <extLst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B5BBEF-8CF8-9C58-2188-BA5FE9CE0C18}" mc:Ignorable="x14ac xr xr2 xr3">
  <dimension ref="A1:AR31"/>
  <sheetViews>
    <sheetView showGridLines="0" topLeftCell="A1" workbookViewId="0">
      <selection activeCell="A1" sqref="A1:J2"/>
    </sheetView>
  </sheetViews>
  <sheetFormatPr defaultRowHeight="15" defaultColWidth="8.8515625" customHeight="1"/>
  <cols>
    <col min="1" max="1" style="131" width="4.57421875" customWidth="1"/>
    <col min="2" max="13" width="4.57421875" customWidth="1"/>
    <col min="14" max="14" width="1.28125" customWidth="1"/>
    <col min="15" max="15" width="4.57421875" customWidth="1"/>
    <col min="16" max="16" style="244" width="4.57421875" customWidth="1"/>
    <col min="17" max="28" width="4.8515625" customWidth="1"/>
    <col min="29" max="29" width="1.7109375" customWidth="1"/>
    <col min="30" max="31" style="244" width="4.57421875" customWidth="1"/>
    <col min="32" max="43" width="5.57421875" customWidth="1"/>
    <col min="44" max="44" width="4.8515625" customWidth="1"/>
  </cols>
  <sheetData>
    <row r="1" ht="15" customHeight="1">
      <c r="A1" s="125" t="s">
        <v>65</v>
      </c>
      <c r="B1" s="126" t="s">
        <v>65</v>
      </c>
      <c r="C1" s="126" t="s">
        <v>65</v>
      </c>
      <c r="D1" s="126" t="s">
        <v>65</v>
      </c>
      <c r="E1" s="126" t="s">
        <v>65</v>
      </c>
      <c r="F1" s="126" t="s">
        <v>65</v>
      </c>
      <c r="G1" s="126" t="s">
        <v>65</v>
      </c>
      <c r="H1" s="126" t="s">
        <v>65</v>
      </c>
      <c r="I1" s="126" t="s">
        <v>65</v>
      </c>
      <c r="J1" s="126" t="s">
        <v>65</v>
      </c>
      <c r="K1" s="127"/>
      <c r="L1" s="127"/>
      <c r="M1" s="127"/>
      <c r="N1" s="127"/>
      <c r="O1" s="127"/>
      <c r="P1" s="128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8"/>
      <c r="AE1" s="128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</row>
    <row r="2" ht="15" customHeight="1">
      <c r="A2" s="129" t="s">
        <v>65</v>
      </c>
      <c r="B2" s="126" t="s">
        <v>65</v>
      </c>
      <c r="C2" s="126" t="s">
        <v>65</v>
      </c>
      <c r="D2" s="126" t="s">
        <v>65</v>
      </c>
      <c r="E2" s="126" t="s">
        <v>65</v>
      </c>
      <c r="F2" s="126" t="s">
        <v>65</v>
      </c>
      <c r="G2" s="126" t="s">
        <v>65</v>
      </c>
      <c r="H2" s="126" t="s">
        <v>65</v>
      </c>
      <c r="I2" s="126" t="s">
        <v>65</v>
      </c>
      <c r="J2" s="126" t="s">
        <v>65</v>
      </c>
      <c r="K2" s="127"/>
      <c r="L2" s="127"/>
      <c r="M2" s="127"/>
      <c r="N2" s="127"/>
      <c r="O2" s="127"/>
      <c r="P2" s="128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8"/>
      <c r="AE2" s="128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</row>
    <row r="3" ht="9" customHeight="1" s="130" customFormat="1">
      <c r="A3" s="131"/>
      <c r="P3" s="131"/>
      <c r="AD3" s="131"/>
      <c r="AE3" s="131"/>
    </row>
    <row r="4" ht="20.25" customHeight="1" s="130" customFormat="1">
      <c r="A4" s="131"/>
      <c r="B4" s="132" t="s">
        <v>66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P4" s="131"/>
      <c r="Q4" s="132" t="s">
        <v>67</v>
      </c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1"/>
      <c r="AE4" s="131"/>
      <c r="AF4" s="132" t="s">
        <v>68</v>
      </c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</row>
    <row r="5" ht="20.25" customHeight="1" s="130" customFormat="1">
      <c r="A5" s="131"/>
      <c r="P5" s="131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1"/>
      <c r="AE5" s="131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</row>
    <row r="6" ht="20.25" customHeight="1">
      <c r="A6" s="131"/>
      <c r="B6" s="135"/>
      <c r="C6" s="136"/>
      <c r="D6" s="137"/>
      <c r="E6" s="138"/>
      <c r="F6" s="139"/>
      <c r="G6" s="140"/>
      <c r="H6" s="141"/>
      <c r="I6" s="142"/>
      <c r="J6" s="143"/>
      <c r="K6" s="143"/>
      <c r="L6" s="144"/>
      <c r="M6" s="144"/>
      <c r="N6" s="133"/>
      <c r="O6" s="133"/>
      <c r="P6" s="131"/>
      <c r="Q6" s="145" t="s">
        <v>69</v>
      </c>
      <c r="R6" s="145"/>
      <c r="S6" s="145"/>
      <c r="T6" s="145"/>
      <c r="U6" s="145"/>
      <c r="V6" s="145"/>
      <c r="W6" s="146" t="s">
        <v>70</v>
      </c>
      <c r="X6" s="146"/>
      <c r="Y6" s="146"/>
      <c r="Z6" s="146"/>
      <c r="AA6" s="146"/>
      <c r="AB6" s="146"/>
      <c r="AC6" s="133"/>
      <c r="AD6" s="131"/>
      <c r="AE6" s="131"/>
      <c r="AF6" s="147"/>
      <c r="AG6" s="148"/>
      <c r="AH6" s="149"/>
      <c r="AI6" s="150"/>
      <c r="AJ6" s="151"/>
      <c r="AK6" s="152"/>
      <c r="AL6" s="153"/>
      <c r="AM6" s="146" t="s">
        <v>71</v>
      </c>
      <c r="AN6" s="146"/>
      <c r="AO6" s="146"/>
      <c r="AP6" s="146"/>
      <c r="AQ6" s="146"/>
      <c r="AR6" s="146"/>
    </row>
    <row r="7" ht="20.25" customHeight="1">
      <c r="A7" s="131"/>
      <c r="B7" s="154"/>
      <c r="C7" s="155"/>
      <c r="D7" s="156"/>
      <c r="E7" s="157"/>
      <c r="F7" s="139"/>
      <c r="G7" s="158"/>
      <c r="H7" s="159"/>
      <c r="I7" s="160"/>
      <c r="J7" s="161"/>
      <c r="K7" s="161"/>
      <c r="L7" s="162"/>
      <c r="M7" s="162"/>
      <c r="N7" s="133"/>
      <c r="O7" s="133"/>
      <c r="P7" s="131"/>
      <c r="Q7" s="163" t="s">
        <v>72</v>
      </c>
      <c r="R7" s="163"/>
      <c r="S7" s="163"/>
      <c r="T7" s="163"/>
      <c r="U7" s="163"/>
      <c r="V7" s="163"/>
      <c r="W7" s="146" t="s">
        <v>73</v>
      </c>
      <c r="X7" s="146"/>
      <c r="Y7" s="146"/>
      <c r="Z7" s="146"/>
      <c r="AA7" s="146"/>
      <c r="AB7" s="146"/>
      <c r="AC7" s="133"/>
      <c r="AD7" s="131"/>
      <c r="AE7" s="131"/>
      <c r="AF7" s="147"/>
      <c r="AG7" s="164"/>
      <c r="AH7" s="165"/>
      <c r="AI7" s="166"/>
      <c r="AJ7" s="167"/>
      <c r="AK7" s="168"/>
      <c r="AL7" s="169"/>
      <c r="AM7" s="146" t="s">
        <v>74</v>
      </c>
      <c r="AN7" s="146"/>
      <c r="AO7" s="146"/>
      <c r="AP7" s="146"/>
      <c r="AQ7" s="146"/>
      <c r="AR7" s="146"/>
    </row>
    <row r="8" ht="20.25" customHeight="1">
      <c r="A8" s="131"/>
      <c r="B8" s="135"/>
      <c r="C8" s="136"/>
      <c r="D8" s="137"/>
      <c r="E8" s="138"/>
      <c r="F8" s="139"/>
      <c r="G8" s="140"/>
      <c r="H8" s="141"/>
      <c r="I8" s="142"/>
      <c r="J8" s="143"/>
      <c r="K8" s="143"/>
      <c r="L8" s="144"/>
      <c r="M8" s="144"/>
      <c r="N8" s="133"/>
      <c r="O8" s="133"/>
      <c r="P8" s="131"/>
      <c r="Q8" s="170" t="s">
        <v>75</v>
      </c>
      <c r="R8" s="170"/>
      <c r="S8" s="170"/>
      <c r="T8" s="170"/>
      <c r="U8" s="170"/>
      <c r="V8" s="170"/>
      <c r="W8" s="146" t="s">
        <v>76</v>
      </c>
      <c r="X8" s="146"/>
      <c r="Y8" s="146"/>
      <c r="Z8" s="146"/>
      <c r="AA8" s="146"/>
      <c r="AB8" s="146"/>
      <c r="AC8" s="133"/>
      <c r="AD8" s="131"/>
      <c r="AE8" s="131"/>
      <c r="AF8" s="147"/>
      <c r="AG8" s="171" t="s">
        <v>77</v>
      </c>
      <c r="AH8" s="172"/>
      <c r="AI8" s="173"/>
      <c r="AJ8" s="174"/>
      <c r="AK8" s="175"/>
      <c r="AL8" s="176"/>
      <c r="AM8" s="146" t="s">
        <v>78</v>
      </c>
      <c r="AN8" s="146"/>
      <c r="AO8" s="146"/>
      <c r="AP8" s="146"/>
      <c r="AQ8" s="146"/>
      <c r="AR8" s="146"/>
    </row>
    <row r="9" ht="20.25" customHeight="1">
      <c r="A9" s="131"/>
      <c r="B9" s="154"/>
      <c r="C9" s="155"/>
      <c r="D9" s="156"/>
      <c r="E9" s="157"/>
      <c r="F9" s="139"/>
      <c r="G9" s="158"/>
      <c r="H9" s="159"/>
      <c r="I9" s="160"/>
      <c r="J9" s="161"/>
      <c r="K9" s="161"/>
      <c r="L9" s="162"/>
      <c r="M9" s="162"/>
      <c r="N9" s="133"/>
      <c r="O9" s="133"/>
      <c r="P9" s="131"/>
      <c r="Q9" s="177" t="s">
        <v>79</v>
      </c>
      <c r="R9" s="177"/>
      <c r="S9" s="177"/>
      <c r="T9" s="177"/>
      <c r="U9" s="177"/>
      <c r="V9" s="177"/>
      <c r="W9" s="146" t="s">
        <v>80</v>
      </c>
      <c r="X9" s="146"/>
      <c r="Y9" s="146"/>
      <c r="Z9" s="146"/>
      <c r="AA9" s="146"/>
      <c r="AB9" s="146"/>
      <c r="AC9" s="133"/>
      <c r="AD9" s="131"/>
      <c r="AE9" s="131"/>
      <c r="AF9" s="147"/>
      <c r="AG9" s="178" t="b">
        <v>1</v>
      </c>
      <c r="AH9" s="179"/>
      <c r="AI9" s="180"/>
      <c r="AJ9" s="181"/>
      <c r="AK9" s="182"/>
      <c r="AL9" s="183"/>
      <c r="AM9" s="146" t="s">
        <v>81</v>
      </c>
      <c r="AN9" s="146"/>
      <c r="AO9" s="146"/>
      <c r="AP9" s="146"/>
      <c r="AQ9" s="146"/>
      <c r="AR9" s="146"/>
    </row>
    <row r="10" ht="20.25" customHeight="1">
      <c r="A10" s="131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1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1"/>
      <c r="AE10" s="131"/>
      <c r="AF10" s="134"/>
      <c r="AG10" s="184" t="s">
        <v>82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</row>
    <row r="11" ht="20.25" customHeight="1">
      <c r="A11" s="131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1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1"/>
      <c r="AE11" s="131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</row>
    <row r="12" ht="20.25" customHeight="1">
      <c r="A12" s="185"/>
      <c r="B12" s="132" t="s">
        <v>83</v>
      </c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4"/>
      <c r="P12" s="185"/>
      <c r="Q12" s="132" t="s">
        <v>84</v>
      </c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85"/>
      <c r="AE12" s="185"/>
      <c r="AF12" s="132" t="s">
        <v>85</v>
      </c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</row>
    <row r="13" ht="20.25" customHeight="1">
      <c r="A13" s="185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34"/>
      <c r="P13" s="185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85"/>
      <c r="AE13" s="185"/>
      <c r="AF13" s="134"/>
      <c r="AG13" s="134"/>
      <c r="AH13" s="134"/>
      <c r="AI13" s="134"/>
      <c r="AJ13" s="134"/>
      <c r="AK13" s="134"/>
      <c r="AL13" s="134"/>
      <c r="AM13" s="147"/>
      <c r="AN13" s="147"/>
      <c r="AO13" s="147"/>
      <c r="AP13" s="147"/>
      <c r="AQ13" s="147"/>
      <c r="AR13" s="147"/>
    </row>
    <row r="14" ht="20.25" customHeight="1">
      <c r="A14" s="185"/>
      <c r="B14" s="186"/>
      <c r="C14" s="187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9"/>
      <c r="O14" s="134"/>
      <c r="P14" s="185"/>
      <c r="Q14" s="147"/>
      <c r="R14" s="190" t="s">
        <v>69</v>
      </c>
      <c r="S14" s="190"/>
      <c r="T14" s="190"/>
      <c r="U14" s="190"/>
      <c r="V14" s="190"/>
      <c r="W14" s="190"/>
      <c r="X14" s="146" t="s">
        <v>86</v>
      </c>
      <c r="Y14" s="146"/>
      <c r="Z14" s="146"/>
      <c r="AA14" s="146"/>
      <c r="AB14" s="146"/>
      <c r="AC14" s="146"/>
      <c r="AD14" s="185"/>
      <c r="AE14" s="185"/>
      <c r="AF14" s="134"/>
      <c r="AG14" s="190" t="s">
        <v>87</v>
      </c>
      <c r="AH14" s="190"/>
      <c r="AI14" s="190"/>
      <c r="AJ14" s="190"/>
      <c r="AK14" s="190"/>
      <c r="AL14" s="190"/>
      <c r="AM14" s="134"/>
      <c r="AN14" s="134"/>
      <c r="AO14" s="134"/>
      <c r="AP14" s="134"/>
      <c r="AQ14" s="134"/>
      <c r="AR14" s="134"/>
    </row>
    <row r="15" ht="20.25" customHeight="1">
      <c r="A15" s="185"/>
      <c r="B15" s="186"/>
      <c r="C15" s="191"/>
      <c r="D15" s="192"/>
      <c r="E15" s="193"/>
      <c r="F15" s="193"/>
      <c r="G15" s="193"/>
      <c r="H15" s="193"/>
      <c r="I15" s="193"/>
      <c r="J15" s="193"/>
      <c r="K15" s="193"/>
      <c r="L15" s="193"/>
      <c r="M15" s="194"/>
      <c r="N15" s="195"/>
      <c r="O15" s="134"/>
      <c r="P15" s="185"/>
      <c r="Q15" s="147"/>
      <c r="R15" s="196" t="s">
        <v>69</v>
      </c>
      <c r="S15" s="196"/>
      <c r="T15" s="196"/>
      <c r="U15" s="196"/>
      <c r="V15" s="196"/>
      <c r="W15" s="196"/>
      <c r="X15" s="146" t="s">
        <v>88</v>
      </c>
      <c r="Y15" s="146"/>
      <c r="Z15" s="146"/>
      <c r="AA15" s="146"/>
      <c r="AB15" s="146"/>
      <c r="AC15" s="146"/>
      <c r="AD15" s="185"/>
      <c r="AE15" s="185"/>
      <c r="AF15" s="134"/>
      <c r="AG15" s="190" t="s">
        <v>89</v>
      </c>
      <c r="AH15" s="190"/>
      <c r="AI15" s="190"/>
      <c r="AJ15" s="190"/>
      <c r="AK15" s="190"/>
      <c r="AL15" s="190"/>
      <c r="AM15" s="134"/>
      <c r="AN15" s="134"/>
      <c r="AO15" s="134"/>
      <c r="AP15" s="134"/>
      <c r="AQ15" s="134"/>
      <c r="AR15" s="134"/>
    </row>
    <row r="16" ht="20.25" customHeight="1">
      <c r="A16" s="185"/>
      <c r="B16" s="186"/>
      <c r="C16" s="191"/>
      <c r="D16" s="197"/>
      <c r="E16" s="198"/>
      <c r="F16" s="199"/>
      <c r="G16" s="199"/>
      <c r="H16" s="199"/>
      <c r="I16" s="199"/>
      <c r="J16" s="199"/>
      <c r="K16" s="199"/>
      <c r="L16" s="200"/>
      <c r="M16" s="201"/>
      <c r="N16" s="195"/>
      <c r="O16" s="134"/>
      <c r="P16" s="185"/>
      <c r="Q16" s="147"/>
      <c r="R16" s="202" t="s">
        <v>69</v>
      </c>
      <c r="S16" s="202"/>
      <c r="T16" s="202"/>
      <c r="U16" s="202"/>
      <c r="V16" s="202"/>
      <c r="W16" s="202"/>
      <c r="X16" s="146" t="s">
        <v>90</v>
      </c>
      <c r="Y16" s="146"/>
      <c r="Z16" s="146"/>
      <c r="AA16" s="146"/>
      <c r="AB16" s="146"/>
      <c r="AC16" s="146"/>
      <c r="AD16" s="185"/>
      <c r="AE16" s="185"/>
      <c r="AF16" s="134"/>
      <c r="AG16" s="190" t="s">
        <v>91</v>
      </c>
      <c r="AH16" s="190"/>
      <c r="AI16" s="190"/>
      <c r="AJ16" s="190"/>
      <c r="AK16" s="190"/>
      <c r="AL16" s="190"/>
      <c r="AM16" s="134"/>
      <c r="AN16" s="134"/>
      <c r="AO16" s="134"/>
      <c r="AP16" s="134"/>
      <c r="AQ16" s="134"/>
      <c r="AR16" s="134"/>
    </row>
    <row r="17" ht="20.25" customHeight="1">
      <c r="A17" s="185"/>
      <c r="B17" s="186"/>
      <c r="C17" s="191"/>
      <c r="D17" s="197"/>
      <c r="E17" s="203"/>
      <c r="F17" s="204"/>
      <c r="G17" s="205"/>
      <c r="H17" s="205"/>
      <c r="I17" s="205"/>
      <c r="J17" s="205"/>
      <c r="K17" s="206"/>
      <c r="L17" s="207"/>
      <c r="M17" s="201"/>
      <c r="N17" s="195"/>
      <c r="O17" s="134"/>
      <c r="P17" s="185"/>
      <c r="Q17" s="147"/>
      <c r="R17" s="134"/>
      <c r="S17" s="134"/>
      <c r="T17" s="134"/>
      <c r="U17" s="134"/>
      <c r="V17" s="134"/>
      <c r="W17" s="134"/>
      <c r="X17" s="208"/>
      <c r="Y17" s="208"/>
      <c r="Z17" s="208"/>
      <c r="AA17" s="208"/>
      <c r="AB17" s="208"/>
      <c r="AC17" s="208"/>
      <c r="AD17" s="185"/>
      <c r="AE17" s="185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</row>
    <row r="18" ht="20.25" customHeight="1">
      <c r="A18" s="185"/>
      <c r="B18" s="186"/>
      <c r="C18" s="191"/>
      <c r="D18" s="197"/>
      <c r="E18" s="209"/>
      <c r="F18" s="210"/>
      <c r="G18" s="210"/>
      <c r="H18" s="210"/>
      <c r="I18" s="210"/>
      <c r="J18" s="210"/>
      <c r="K18" s="210"/>
      <c r="L18" s="211"/>
      <c r="M18" s="201"/>
      <c r="N18" s="195"/>
      <c r="O18" s="134"/>
      <c r="P18" s="185"/>
      <c r="Q18" s="134"/>
      <c r="R18" s="212" t="s">
        <v>92</v>
      </c>
      <c r="S18" s="212"/>
      <c r="T18" s="213" t="s">
        <v>93</v>
      </c>
      <c r="U18" s="213"/>
      <c r="V18" s="214" t="s">
        <v>94</v>
      </c>
      <c r="W18" s="214"/>
      <c r="X18" s="146" t="s">
        <v>95</v>
      </c>
      <c r="Y18" s="146"/>
      <c r="Z18" s="146"/>
      <c r="AA18" s="146"/>
      <c r="AB18" s="146"/>
      <c r="AC18" s="146"/>
      <c r="AD18" s="185"/>
      <c r="AE18" s="185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</row>
    <row r="19" ht="20.25" customHeight="1">
      <c r="A19" s="185"/>
      <c r="B19" s="186"/>
      <c r="C19" s="191"/>
      <c r="D19" s="215"/>
      <c r="E19" s="216"/>
      <c r="F19" s="216"/>
      <c r="G19" s="216"/>
      <c r="H19" s="216"/>
      <c r="I19" s="216"/>
      <c r="J19" s="216"/>
      <c r="K19" s="216"/>
      <c r="L19" s="216"/>
      <c r="M19" s="217"/>
      <c r="N19" s="195"/>
      <c r="O19" s="134"/>
      <c r="P19" s="185"/>
      <c r="Q19" s="134"/>
      <c r="R19" s="212"/>
      <c r="S19" s="212"/>
      <c r="T19" s="213"/>
      <c r="U19" s="213"/>
      <c r="V19" s="214"/>
      <c r="W19" s="214"/>
      <c r="X19" s="146" t="s">
        <v>96</v>
      </c>
      <c r="Y19" s="146"/>
      <c r="Z19" s="146"/>
      <c r="AA19" s="146"/>
      <c r="AB19" s="146"/>
      <c r="AC19" s="146"/>
      <c r="AD19" s="185"/>
      <c r="AE19" s="185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</row>
    <row r="20" ht="20.25" customHeight="1">
      <c r="A20" s="185"/>
      <c r="B20" s="186"/>
      <c r="C20" s="218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20"/>
      <c r="O20" s="134"/>
      <c r="P20" s="185"/>
      <c r="Q20" s="134"/>
      <c r="R20" s="212"/>
      <c r="S20" s="212"/>
      <c r="T20" s="213"/>
      <c r="U20" s="213"/>
      <c r="V20" s="214"/>
      <c r="W20" s="214"/>
      <c r="X20" s="146" t="s">
        <v>97</v>
      </c>
      <c r="Y20" s="146"/>
      <c r="Z20" s="146"/>
      <c r="AA20" s="146"/>
      <c r="AB20" s="146"/>
      <c r="AC20" s="146"/>
      <c r="AD20" s="185"/>
      <c r="AE20" s="185"/>
      <c r="AF20" s="134"/>
      <c r="AG20" s="134"/>
      <c r="AH20" s="134"/>
      <c r="AI20" s="134"/>
      <c r="AJ20" s="134"/>
      <c r="AK20" s="134"/>
      <c r="AL20" s="134"/>
      <c r="AM20" s="147"/>
      <c r="AN20" s="147"/>
      <c r="AO20" s="147"/>
      <c r="AP20" s="147"/>
      <c r="AQ20" s="147"/>
      <c r="AR20" s="147"/>
    </row>
    <row r="21" ht="20.25" customHeight="1">
      <c r="A21" s="221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221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221"/>
      <c r="AE21" s="221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</row>
    <row r="22" ht="20.25" customHeight="1">
      <c r="A22" s="221"/>
      <c r="B22" s="132" t="s">
        <v>98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47"/>
      <c r="P22" s="221"/>
      <c r="Q22" s="222" t="s">
        <v>99</v>
      </c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1"/>
      <c r="AE22" s="221"/>
      <c r="AF22" s="132" t="s">
        <v>100</v>
      </c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</row>
    <row r="23" ht="20.25" customHeight="1">
      <c r="A23" s="185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85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85"/>
      <c r="AE23" s="185"/>
      <c r="AF23" s="134"/>
      <c r="AG23" s="134"/>
      <c r="AH23" s="134"/>
      <c r="AI23" s="134"/>
      <c r="AJ23" s="134"/>
      <c r="AK23" s="134"/>
      <c r="AL23" s="134"/>
      <c r="AM23" s="147"/>
      <c r="AN23" s="147"/>
      <c r="AO23" s="147"/>
      <c r="AP23" s="147"/>
      <c r="AQ23" s="147"/>
      <c r="AR23" s="147"/>
    </row>
    <row r="24" ht="20.25" customHeight="1">
      <c r="A24" s="185"/>
      <c r="B24" s="186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134"/>
      <c r="P24" s="185"/>
      <c r="Q24" s="134"/>
      <c r="R24" s="224" t="s">
        <v>101</v>
      </c>
      <c r="S24" s="224"/>
      <c r="T24" s="224"/>
      <c r="U24" s="224"/>
      <c r="V24" s="224"/>
      <c r="W24" s="224"/>
      <c r="X24" s="225" t="s">
        <v>102</v>
      </c>
      <c r="Y24" s="225"/>
      <c r="Z24" s="225"/>
      <c r="AA24" s="225"/>
      <c r="AB24" s="225"/>
      <c r="AC24" s="225"/>
      <c r="AD24" s="185"/>
      <c r="AE24" s="185"/>
      <c r="AF24" s="134"/>
      <c r="AG24" s="226"/>
      <c r="AH24" s="227"/>
      <c r="AI24" s="227"/>
      <c r="AJ24" s="228"/>
      <c r="AK24" s="228"/>
      <c r="AL24" s="228"/>
      <c r="AM24" s="228"/>
      <c r="AN24" s="228"/>
      <c r="AO24" s="228"/>
      <c r="AP24" s="228"/>
      <c r="AQ24" s="228"/>
      <c r="AR24" s="228"/>
    </row>
    <row r="25" ht="20.25" customHeight="1">
      <c r="A25" s="185"/>
      <c r="B25" s="186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134"/>
      <c r="P25" s="185"/>
      <c r="Q25" s="134"/>
      <c r="R25" s="229">
        <v>1980</v>
      </c>
      <c r="S25" s="229"/>
      <c r="T25" s="229"/>
      <c r="U25" s="229"/>
      <c r="V25" s="229"/>
      <c r="W25" s="229"/>
      <c r="X25" s="225">
        <v>1980</v>
      </c>
      <c r="Y25" s="225"/>
      <c r="Z25" s="225"/>
      <c r="AA25" s="225"/>
      <c r="AB25" s="225"/>
      <c r="AC25" s="225"/>
      <c r="AD25" s="185"/>
      <c r="AE25" s="185"/>
      <c r="AF25" s="134"/>
      <c r="AG25" s="230" t="s">
        <v>103</v>
      </c>
      <c r="AH25" s="227"/>
      <c r="AI25" s="227"/>
      <c r="AJ25" s="228"/>
      <c r="AK25" s="228"/>
      <c r="AL25" s="228"/>
      <c r="AM25" s="228"/>
      <c r="AN25" s="228"/>
      <c r="AO25" s="228"/>
      <c r="AP25" s="228"/>
      <c r="AQ25" s="228"/>
      <c r="AR25" s="228"/>
    </row>
    <row r="26" ht="20.25" customHeight="1">
      <c r="A26" s="185"/>
      <c r="B26" s="186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23"/>
      <c r="N26" s="223"/>
      <c r="O26" s="134"/>
      <c r="P26" s="185"/>
      <c r="Q26" s="134"/>
      <c r="R26" s="229">
        <v>24800</v>
      </c>
      <c r="S26" s="229"/>
      <c r="T26" s="229"/>
      <c r="U26" s="229"/>
      <c r="V26" s="229"/>
      <c r="W26" s="229"/>
      <c r="X26" s="225">
        <v>24800</v>
      </c>
      <c r="Y26" s="225"/>
      <c r="Z26" s="225"/>
      <c r="AA26" s="225"/>
      <c r="AB26" s="225"/>
      <c r="AC26" s="225"/>
      <c r="AD26" s="185"/>
      <c r="AE26" s="185"/>
      <c r="AF26" s="134"/>
      <c r="AG26" s="232" t="s">
        <v>104</v>
      </c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</row>
    <row r="27" ht="20.25" customHeight="1">
      <c r="A27" s="185"/>
      <c r="B27" s="186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23"/>
      <c r="N27" s="223"/>
      <c r="O27" s="134"/>
      <c r="P27" s="185"/>
      <c r="Q27" s="134"/>
      <c r="R27" s="233">
        <v>0.25</v>
      </c>
      <c r="S27" s="233"/>
      <c r="T27" s="233"/>
      <c r="U27" s="233"/>
      <c r="V27" s="233"/>
      <c r="W27" s="233"/>
      <c r="X27" s="225">
        <v>0.25</v>
      </c>
      <c r="Y27" s="225"/>
      <c r="Z27" s="225"/>
      <c r="AA27" s="225"/>
      <c r="AB27" s="225"/>
      <c r="AC27" s="225"/>
      <c r="AD27" s="185"/>
      <c r="AE27" s="185"/>
      <c r="AF27" s="1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</row>
    <row r="28" ht="20.25" customHeight="1">
      <c r="A28" s="185"/>
      <c r="B28" s="186"/>
      <c r="C28" s="235"/>
      <c r="D28" s="235"/>
      <c r="E28" s="235"/>
      <c r="F28" s="235"/>
      <c r="G28" s="235"/>
      <c r="H28" s="235"/>
      <c r="I28" s="235"/>
      <c r="J28" s="235"/>
      <c r="K28" s="231"/>
      <c r="L28" s="231"/>
      <c r="M28" s="223"/>
      <c r="N28" s="223"/>
      <c r="O28" s="134"/>
      <c r="P28" s="185"/>
      <c r="Q28" s="134"/>
      <c r="R28" s="236">
        <v>0.25</v>
      </c>
      <c r="S28" s="236"/>
      <c r="T28" s="236"/>
      <c r="U28" s="236"/>
      <c r="V28" s="236"/>
      <c r="W28" s="236"/>
      <c r="X28" s="225">
        <v>0.25</v>
      </c>
      <c r="Y28" s="225"/>
      <c r="Z28" s="225"/>
      <c r="AA28" s="225"/>
      <c r="AB28" s="225"/>
      <c r="AC28" s="225"/>
      <c r="AD28" s="185"/>
      <c r="AE28" s="185"/>
      <c r="AF28" s="134"/>
      <c r="AG28" s="237" t="s">
        <v>103</v>
      </c>
      <c r="AH28" s="237"/>
      <c r="AI28" s="237"/>
      <c r="AJ28" s="237"/>
      <c r="AK28" s="237"/>
      <c r="AL28" s="147"/>
      <c r="AM28" s="147"/>
      <c r="AN28" s="147"/>
      <c r="AO28" s="147"/>
      <c r="AP28" s="147"/>
      <c r="AQ28" s="147"/>
      <c r="AR28" s="147"/>
    </row>
    <row r="29" ht="20.25" customHeight="1">
      <c r="A29" s="185"/>
      <c r="B29" s="186"/>
      <c r="C29" s="235"/>
      <c r="D29" s="235"/>
      <c r="E29" s="235"/>
      <c r="F29" s="235"/>
      <c r="G29" s="235"/>
      <c r="H29" s="235"/>
      <c r="I29" s="235"/>
      <c r="J29" s="235"/>
      <c r="K29" s="231"/>
      <c r="L29" s="231"/>
      <c r="M29" s="223"/>
      <c r="N29" s="223"/>
      <c r="O29" s="134"/>
      <c r="P29" s="185"/>
      <c r="Q29" s="134"/>
      <c r="R29" s="238">
        <v>42855</v>
      </c>
      <c r="S29" s="238"/>
      <c r="T29" s="238"/>
      <c r="U29" s="238"/>
      <c r="V29" s="238"/>
      <c r="W29" s="238"/>
      <c r="X29" s="239">
        <v>42855</v>
      </c>
      <c r="Y29" s="239"/>
      <c r="Z29" s="239"/>
      <c r="AA29" s="239"/>
      <c r="AB29" s="239"/>
      <c r="AC29" s="239"/>
      <c r="AD29" s="185"/>
      <c r="AE29" s="185"/>
      <c r="AF29" s="134"/>
      <c r="AG29" s="237"/>
      <c r="AH29" s="237"/>
      <c r="AI29" s="237"/>
      <c r="AJ29" s="237"/>
      <c r="AK29" s="237"/>
      <c r="AL29" s="240"/>
      <c r="AM29" s="240"/>
      <c r="AN29" s="240"/>
      <c r="AO29" s="240"/>
      <c r="AP29" s="240"/>
      <c r="AQ29" s="240"/>
      <c r="AR29" s="240"/>
    </row>
    <row r="30" ht="20.25" customHeight="1">
      <c r="A30" s="185"/>
      <c r="B30" s="186"/>
      <c r="C30" s="241"/>
      <c r="D30" s="241"/>
      <c r="E30" s="241"/>
      <c r="F30" s="241"/>
      <c r="G30" s="241"/>
      <c r="H30" s="241"/>
      <c r="I30" s="235"/>
      <c r="J30" s="235"/>
      <c r="K30" s="231"/>
      <c r="L30" s="231"/>
      <c r="M30" s="223"/>
      <c r="N30" s="223"/>
      <c r="O30" s="134"/>
      <c r="P30" s="185"/>
      <c r="Q30" s="134"/>
      <c r="R30" s="242">
        <v>42855</v>
      </c>
      <c r="S30" s="242"/>
      <c r="T30" s="242"/>
      <c r="U30" s="242"/>
      <c r="V30" s="242"/>
      <c r="W30" s="242"/>
      <c r="X30" s="239">
        <v>42855</v>
      </c>
      <c r="Y30" s="239"/>
      <c r="Z30" s="239"/>
      <c r="AA30" s="239"/>
      <c r="AB30" s="239"/>
      <c r="AC30" s="239"/>
      <c r="AD30" s="185"/>
      <c r="AE30" s="185"/>
      <c r="AF30" s="134"/>
      <c r="AG30" s="243" t="s">
        <v>105</v>
      </c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</row>
    <row r="31" ht="20.25" customHeight="1">
      <c r="A31" s="185"/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34"/>
      <c r="P31" s="185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86"/>
      <c r="AD31" s="185"/>
      <c r="AE31" s="185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</row>
  </sheetData>
  <mergeCells>
    <mergeCell ref="B4:N4"/>
    <mergeCell ref="Q4:AC4"/>
    <mergeCell ref="Q6:V6"/>
    <mergeCell ref="W6:AB6"/>
    <mergeCell ref="Q7:V7"/>
    <mergeCell ref="W7:AB7"/>
    <mergeCell ref="Q8:V8"/>
    <mergeCell ref="W8:AB8"/>
    <mergeCell ref="Q9:V9"/>
    <mergeCell ref="W9:AB9"/>
    <mergeCell ref="B12:N12"/>
    <mergeCell ref="B22:N22"/>
    <mergeCell ref="C24:N24"/>
    <mergeCell ref="C25:M25"/>
    <mergeCell ref="N25:N30"/>
    <mergeCell ref="C26:L26"/>
    <mergeCell ref="M26:M30"/>
    <mergeCell ref="C27:K27"/>
    <mergeCell ref="L27:L30"/>
    <mergeCell ref="C28:J28"/>
    <mergeCell ref="K28:K30"/>
    <mergeCell ref="C29:I29"/>
    <mergeCell ref="J29:J30"/>
    <mergeCell ref="C30:H30"/>
    <mergeCell ref="Q22:AC22"/>
    <mergeCell ref="R24:W24"/>
    <mergeCell ref="X24:AC24"/>
    <mergeCell ref="R25:W25"/>
    <mergeCell ref="X25:AC25"/>
    <mergeCell ref="R26:W26"/>
    <mergeCell ref="X26:AC26"/>
    <mergeCell ref="R27:W27"/>
    <mergeCell ref="X27:AC27"/>
    <mergeCell ref="R28:W28"/>
    <mergeCell ref="X28:AC28"/>
    <mergeCell ref="R29:W29"/>
    <mergeCell ref="X29:AC29"/>
    <mergeCell ref="R30:W30"/>
    <mergeCell ref="X30:AC30"/>
    <mergeCell ref="Q12:AC12"/>
    <mergeCell ref="R14:W14"/>
    <mergeCell ref="X14:AC14"/>
    <mergeCell ref="R15:W15"/>
    <mergeCell ref="X15:AC15"/>
    <mergeCell ref="R16:W16"/>
    <mergeCell ref="X16:AC16"/>
    <mergeCell ref="R18:S20"/>
    <mergeCell ref="T18:U20"/>
    <mergeCell ref="V18:W20"/>
    <mergeCell ref="X18:AC18"/>
    <mergeCell ref="X19:AC19"/>
    <mergeCell ref="X20:AC20"/>
    <mergeCell ref="AF22:AR22"/>
    <mergeCell ref="AG26:AR26"/>
    <mergeCell ref="AG28:AK29"/>
    <mergeCell ref="AG30:AR30"/>
    <mergeCell ref="AF12:AR12"/>
    <mergeCell ref="AG14:AL14"/>
    <mergeCell ref="AG15:AL15"/>
    <mergeCell ref="AG16:AL16"/>
    <mergeCell ref="AF4:AR4"/>
    <mergeCell ref="AG6:AL6"/>
    <mergeCell ref="AM6:AR6"/>
    <mergeCell ref="AG7:AL7"/>
    <mergeCell ref="AM7:AR7"/>
    <mergeCell ref="AG8:AL8"/>
    <mergeCell ref="AM8:AR8"/>
    <mergeCell ref="AG9:AL9"/>
    <mergeCell ref="AM9:AR9"/>
    <mergeCell ref="AG10:AR10"/>
    <mergeCell ref="A1:J2"/>
  </mergeCells>
  <hyperlinks>
    <hyperlink ref="A1:J2" r:id="rId1" display="View More Cell Demos"/>
    <hyperlink ref="B1" r:id="rId2" display="View More Cell Demos"/>
    <hyperlink ref="C1" r:id="rId3" display="View More Cell Demos"/>
    <hyperlink ref="D1" r:id="rId4" display="View More Cell Demos"/>
    <hyperlink ref="E1" r:id="rId5" display="View More Cell Demos"/>
    <hyperlink ref="F1" r:id="rId6" display="View More Cell Demos"/>
    <hyperlink ref="G1" r:id="rId7" display="View More Cell Demos"/>
    <hyperlink ref="H1" r:id="rId8" display="View More Cell Demos"/>
    <hyperlink ref="I1" r:id="rId9" display="View More Cell Demos"/>
    <hyperlink ref="J1" r:id="rId10" display="View More Cell Demos"/>
    <hyperlink ref="A2" r:id="rId11" display="View More Cell Demos"/>
    <hyperlink ref="B2" r:id="rId12" display="View More Cell Demos"/>
    <hyperlink ref="C2" r:id="rId13" display="View More Cell Demos"/>
    <hyperlink ref="D2" r:id="rId14" display="View More Cell Demos"/>
    <hyperlink ref="E2" r:id="rId15" display="View More Cell Demos"/>
    <hyperlink ref="F2" r:id="rId16" display="View More Cell Demos"/>
    <hyperlink ref="G2" r:id="rId17" display="View More Cell Demos"/>
    <hyperlink ref="H2" r:id="rId18" display="View More Cell Demos"/>
    <hyperlink ref="I2" r:id="rId19" display="View More Cell Demos"/>
    <hyperlink ref="J2" r:id="rId20" display="View More Cell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legacyDrawing r:id="rId22"/>
  <extLst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17282A-AE86-B9AA-A7DF-8F5E030A0978}" mc:Ignorable="x14ac xr xr2 xr3">
  <dimension ref="A1:P21"/>
  <sheetViews>
    <sheetView showGridLines="0" topLeftCell="A1" workbookViewId="0">
      <selection activeCell="A1" sqref="A1:E2"/>
    </sheetView>
  </sheetViews>
  <sheetFormatPr defaultRowHeight="15" defaultColWidth="8.8515625" customHeight="1"/>
  <cols>
    <col min="1" max="1" width="3.8515625" customWidth="1"/>
    <col min="3" max="3" width="11.28125" customWidth="1"/>
    <col min="6" max="6" width="17.7109375" customWidth="1"/>
    <col min="7" max="7" width="16.421875" customWidth="1"/>
    <col min="8" max="8" width="2.8515625" customWidth="1"/>
    <col min="9" max="9" width="4.421875" customWidth="1"/>
    <col min="11" max="11" width="17.7109375" customWidth="1"/>
    <col min="12" max="12" width="22.57421875" customWidth="1"/>
    <col min="14" max="14" width="13.421875" customWidth="1"/>
    <col min="15" max="15" width="19.8515625" customWidth="1"/>
  </cols>
  <sheetData>
    <row r="1" ht="15" customHeight="1">
      <c r="A1" s="245" t="s">
        <v>106</v>
      </c>
      <c r="B1" s="126" t="s">
        <v>106</v>
      </c>
      <c r="C1" s="126" t="s">
        <v>106</v>
      </c>
      <c r="D1" s="126" t="s">
        <v>106</v>
      </c>
      <c r="E1" s="126" t="s">
        <v>106</v>
      </c>
    </row>
    <row r="2" ht="15" customHeight="1">
      <c r="A2" s="126" t="s">
        <v>106</v>
      </c>
      <c r="B2" s="126" t="s">
        <v>106</v>
      </c>
      <c r="C2" s="126" t="s">
        <v>106</v>
      </c>
      <c r="D2" s="126" t="s">
        <v>106</v>
      </c>
      <c r="E2" s="126" t="s">
        <v>106</v>
      </c>
    </row>
    <row r="3" ht="7.5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3"/>
    </row>
    <row r="4" ht="15" customHeight="1">
      <c r="A4" s="134"/>
      <c r="B4" s="132" t="s">
        <v>107</v>
      </c>
      <c r="C4" s="246"/>
      <c r="D4" s="246"/>
      <c r="E4" s="246"/>
      <c r="F4" s="246"/>
      <c r="G4" s="247" t="s">
        <v>108</v>
      </c>
      <c r="H4" s="134"/>
      <c r="I4" s="134"/>
      <c r="J4" s="132" t="s">
        <v>109</v>
      </c>
      <c r="K4" s="246"/>
      <c r="L4" s="246"/>
      <c r="M4" s="246"/>
      <c r="N4" s="246"/>
      <c r="O4" s="247" t="s">
        <v>110</v>
      </c>
      <c r="P4" s="133"/>
    </row>
    <row r="5" ht="15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3"/>
    </row>
    <row r="6" ht="15" customHeight="1">
      <c r="A6" s="134"/>
      <c r="B6" s="134"/>
      <c r="C6" s="248" t="s">
        <v>111</v>
      </c>
      <c r="D6" s="248" t="s">
        <v>112</v>
      </c>
      <c r="E6" s="249"/>
      <c r="F6" s="250" t="s">
        <v>113</v>
      </c>
      <c r="G6" s="251">
        <f>AVERAGE(D7:D11)</f>
        <v>30</v>
      </c>
      <c r="H6" s="134"/>
      <c r="I6" s="134"/>
      <c r="J6" s="134"/>
      <c r="K6" s="248" t="s">
        <v>111</v>
      </c>
      <c r="L6" s="248" t="s">
        <v>114</v>
      </c>
      <c r="M6" s="249"/>
      <c r="N6" s="250" t="s">
        <v>115</v>
      </c>
      <c r="O6" s="252">
        <f>SUM(L7:L11)</f>
        <v>1450</v>
      </c>
      <c r="P6" s="133"/>
    </row>
    <row r="7" ht="15" customHeight="1">
      <c r="A7" s="134"/>
      <c r="B7" s="134"/>
      <c r="C7" s="248" t="s">
        <v>116</v>
      </c>
      <c r="D7" s="253">
        <v>17</v>
      </c>
      <c r="E7" s="186"/>
      <c r="F7" s="250"/>
      <c r="G7" s="254"/>
      <c r="H7" s="134"/>
      <c r="I7" s="134"/>
      <c r="J7" s="134"/>
      <c r="K7" s="248" t="s">
        <v>117</v>
      </c>
      <c r="L7" s="255">
        <v>810</v>
      </c>
      <c r="M7" s="186"/>
      <c r="N7" s="250"/>
      <c r="O7" s="252"/>
      <c r="P7" s="133"/>
    </row>
    <row r="8" ht="15" customHeight="1">
      <c r="A8" s="134"/>
      <c r="B8" s="134"/>
      <c r="C8" s="248" t="s">
        <v>118</v>
      </c>
      <c r="D8" s="253">
        <v>23</v>
      </c>
      <c r="E8" s="186"/>
      <c r="F8" s="256" t="s">
        <v>119</v>
      </c>
      <c r="G8" s="257">
        <f>MAX(D7:D11)</f>
        <v>45</v>
      </c>
      <c r="H8" s="134"/>
      <c r="I8" s="134"/>
      <c r="J8" s="134"/>
      <c r="K8" s="248" t="s">
        <v>120</v>
      </c>
      <c r="L8" s="255">
        <v>380</v>
      </c>
      <c r="M8" s="186"/>
      <c r="N8" s="256" t="s">
        <v>121</v>
      </c>
      <c r="O8" s="258">
        <f>O6*0.08</f>
        <v>116</v>
      </c>
      <c r="P8" s="133"/>
    </row>
    <row r="9" ht="15" customHeight="1">
      <c r="A9" s="134"/>
      <c r="B9" s="134"/>
      <c r="C9" s="248" t="s">
        <v>122</v>
      </c>
      <c r="D9" s="253">
        <v>32</v>
      </c>
      <c r="E9" s="186"/>
      <c r="F9" s="259"/>
      <c r="G9" s="260"/>
      <c r="H9" s="134"/>
      <c r="I9" s="134"/>
      <c r="J9" s="134"/>
      <c r="K9" s="248" t="s">
        <v>123</v>
      </c>
      <c r="L9" s="255">
        <v>50</v>
      </c>
      <c r="M9" s="186"/>
      <c r="N9" s="256"/>
      <c r="O9" s="258"/>
      <c r="P9" s="133"/>
    </row>
    <row r="10" ht="15" customHeight="1">
      <c r="A10" s="134"/>
      <c r="B10" s="134"/>
      <c r="C10" s="248" t="s">
        <v>124</v>
      </c>
      <c r="D10" s="253">
        <v>33</v>
      </c>
      <c r="E10" s="186"/>
      <c r="F10" s="261" t="s">
        <v>125</v>
      </c>
      <c r="G10" s="262">
        <f>MIN(D7:D11)</f>
        <v>17</v>
      </c>
      <c r="H10" s="134"/>
      <c r="I10" s="134"/>
      <c r="J10" s="134"/>
      <c r="K10" s="248" t="s">
        <v>126</v>
      </c>
      <c r="L10" s="255">
        <v>50</v>
      </c>
      <c r="M10" s="186"/>
      <c r="N10" s="263" t="s">
        <v>127</v>
      </c>
      <c r="O10" s="264">
        <f>O6+O8</f>
        <v>1566</v>
      </c>
      <c r="P10" s="133"/>
    </row>
    <row r="11" ht="15" customHeight="1">
      <c r="A11" s="134"/>
      <c r="B11" s="134"/>
      <c r="C11" s="248" t="s">
        <v>128</v>
      </c>
      <c r="D11" s="253">
        <v>45</v>
      </c>
      <c r="E11" s="186"/>
      <c r="F11" s="265"/>
      <c r="G11" s="266"/>
      <c r="H11" s="134"/>
      <c r="I11" s="134"/>
      <c r="J11" s="134"/>
      <c r="K11" s="248" t="s">
        <v>129</v>
      </c>
      <c r="L11" s="255">
        <v>160</v>
      </c>
      <c r="M11" s="186"/>
      <c r="N11" s="267"/>
      <c r="O11" s="268"/>
      <c r="P11" s="133"/>
    </row>
    <row r="12" ht="15" customHeight="1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3"/>
    </row>
    <row r="13" ht="15" customHeight="1">
      <c r="A13" s="134"/>
      <c r="B13" s="132" t="s">
        <v>130</v>
      </c>
      <c r="C13" s="246"/>
      <c r="D13" s="246"/>
      <c r="E13" s="246"/>
      <c r="F13" s="246"/>
      <c r="G13" s="247" t="s">
        <v>131</v>
      </c>
      <c r="H13" s="134"/>
      <c r="I13" s="134"/>
      <c r="J13" s="132" t="s">
        <v>132</v>
      </c>
      <c r="K13" s="246"/>
      <c r="L13" s="246"/>
      <c r="M13" s="246"/>
      <c r="N13" s="246"/>
      <c r="O13" s="247" t="s">
        <v>133</v>
      </c>
      <c r="P13" s="133"/>
    </row>
    <row r="14" ht="15" customHeight="1">
      <c r="A14" s="134"/>
      <c r="B14" s="147"/>
      <c r="C14" s="147"/>
      <c r="D14" s="147"/>
      <c r="E14" s="147"/>
      <c r="F14" s="147"/>
      <c r="G14" s="147"/>
      <c r="H14" s="134"/>
      <c r="I14" s="134"/>
      <c r="J14" s="134"/>
      <c r="K14" s="134"/>
      <c r="L14" s="134"/>
      <c r="M14" s="134"/>
      <c r="N14" s="134"/>
      <c r="O14" s="134"/>
      <c r="P14" s="133"/>
    </row>
    <row r="15" ht="15" customHeight="1">
      <c r="A15" s="134"/>
      <c r="B15" s="147"/>
      <c r="C15" s="248" t="s">
        <v>134</v>
      </c>
      <c r="D15" s="248" t="s">
        <v>135</v>
      </c>
      <c r="E15" s="249"/>
      <c r="F15" s="269" t="s">
        <v>136</v>
      </c>
      <c r="G15" s="270"/>
      <c r="H15" s="134"/>
      <c r="I15" s="134"/>
      <c r="J15" s="134"/>
      <c r="K15" s="248" t="s">
        <v>137</v>
      </c>
      <c r="L15" s="248" t="s">
        <v>138</v>
      </c>
      <c r="M15" s="139"/>
      <c r="N15" s="271" t="s">
        <v>139</v>
      </c>
      <c r="O15" s="272"/>
      <c r="P15" s="133"/>
    </row>
    <row r="16" ht="15" customHeight="1">
      <c r="A16" s="134"/>
      <c r="B16" s="147"/>
      <c r="C16" s="248">
        <v>30</v>
      </c>
      <c r="D16" s="196" t="s">
        <v>140</v>
      </c>
      <c r="E16" s="186"/>
      <c r="F16" s="273" t="s">
        <v>141</v>
      </c>
      <c r="G16" s="274">
        <f>INDIRECT(D16)</f>
        <v>50</v>
      </c>
      <c r="H16" s="134"/>
      <c r="I16" s="134"/>
      <c r="J16" s="134"/>
      <c r="K16" s="275">
        <v>30</v>
      </c>
      <c r="L16" s="196">
        <v>12</v>
      </c>
      <c r="M16" s="134"/>
      <c r="N16" s="276" t="s">
        <v>142</v>
      </c>
      <c r="O16" s="277"/>
      <c r="P16" s="133"/>
    </row>
    <row r="17" ht="15" customHeight="1">
      <c r="A17" s="134"/>
      <c r="B17" s="147"/>
      <c r="C17" s="248">
        <v>20</v>
      </c>
      <c r="D17" s="196" t="s">
        <v>143</v>
      </c>
      <c r="E17" s="186"/>
      <c r="F17" s="273" t="s">
        <v>144</v>
      </c>
      <c r="G17" s="274">
        <f>INDIRECT("D14")</f>
        <v>0</v>
      </c>
      <c r="H17" s="134"/>
      <c r="I17" s="134"/>
      <c r="J17" s="134"/>
      <c r="K17" s="275">
        <v>36</v>
      </c>
      <c r="L17" s="196">
        <v>43</v>
      </c>
      <c r="M17" s="134"/>
      <c r="N17" s="278" t="s">
        <v>145</v>
      </c>
      <c r="O17" s="279"/>
      <c r="P17" s="133"/>
    </row>
    <row r="18" ht="15" customHeight="1">
      <c r="A18" s="134"/>
      <c r="B18" s="147"/>
      <c r="C18" s="248">
        <v>50</v>
      </c>
      <c r="D18" s="196" t="s">
        <v>146</v>
      </c>
      <c r="E18" s="186"/>
      <c r="F18" s="280" t="s">
        <v>147</v>
      </c>
      <c r="G18" s="281">
        <f>SUM(INDIRECT(D20))</f>
        <v>100</v>
      </c>
      <c r="H18" s="134"/>
      <c r="I18" s="134"/>
      <c r="J18" s="134"/>
      <c r="K18" s="275">
        <v>50</v>
      </c>
      <c r="L18" s="196">
        <v>55</v>
      </c>
      <c r="M18" s="134"/>
      <c r="N18" s="282">
        <f>SUM(K16:K20*L16:L20)</f>
        <v>5858</v>
      </c>
      <c r="O18" s="283" t="s">
        <v>148</v>
      </c>
      <c r="P18" s="133"/>
    </row>
    <row r="19" ht="15" customHeight="1">
      <c r="A19" s="134"/>
      <c r="B19" s="147"/>
      <c r="C19" s="248">
        <v>70</v>
      </c>
      <c r="D19" s="196" t="s">
        <v>149</v>
      </c>
      <c r="E19" s="186"/>
      <c r="F19" s="284"/>
      <c r="G19" s="284"/>
      <c r="H19" s="134"/>
      <c r="I19" s="134"/>
      <c r="J19" s="134"/>
      <c r="K19" s="275">
        <v>20</v>
      </c>
      <c r="L19" s="196">
        <v>32</v>
      </c>
      <c r="M19" s="134"/>
      <c r="N19" s="147"/>
      <c r="O19" s="147"/>
      <c r="P19" s="133"/>
    </row>
    <row r="20" ht="15" customHeight="1">
      <c r="A20" s="134"/>
      <c r="B20" s="147"/>
      <c r="C20" s="248">
        <v>90</v>
      </c>
      <c r="D20" s="196" t="s">
        <v>150</v>
      </c>
      <c r="E20" s="186"/>
      <c r="F20" s="284"/>
      <c r="G20" s="284"/>
      <c r="H20" s="134"/>
      <c r="I20" s="134"/>
      <c r="J20" s="134"/>
      <c r="K20" s="275">
        <v>10</v>
      </c>
      <c r="L20" s="196">
        <v>56</v>
      </c>
      <c r="M20" s="134"/>
      <c r="N20" s="147"/>
      <c r="O20" s="147"/>
      <c r="P20" s="133"/>
    </row>
    <row r="21" ht="15" customHeight="1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47"/>
      <c r="O21" s="147"/>
      <c r="P21" s="133"/>
    </row>
  </sheetData>
  <mergeCells>
    <mergeCell ref="F6:F7"/>
    <mergeCell ref="G6:G7"/>
    <mergeCell ref="N6:N7"/>
    <mergeCell ref="O6:O7"/>
    <mergeCell ref="F8:F9"/>
    <mergeCell ref="G8:G9"/>
    <mergeCell ref="N8:N9"/>
    <mergeCell ref="O8:O9"/>
    <mergeCell ref="F10:F11"/>
    <mergeCell ref="G10:G11"/>
    <mergeCell ref="N10:N11"/>
    <mergeCell ref="O10:O11"/>
    <mergeCell ref="F15:G15"/>
    <mergeCell ref="N15:O15"/>
    <mergeCell ref="N16:O16"/>
    <mergeCell ref="N17:O17"/>
    <mergeCell ref="A1:E2"/>
  </mergeCells>
  <hyperlinks>
    <hyperlink ref="A1:E2" r:id="rId1" display="View More Calculation Demos"/>
    <hyperlink ref="B1" r:id="rId2" display="View More Calculation Demos"/>
    <hyperlink ref="C1" r:id="rId3" display="View More Calculation Demos"/>
    <hyperlink ref="D1" r:id="rId4" display="View More Calculation Demos"/>
    <hyperlink ref="E1" r:id="rId5" display="View More Calculation Demos"/>
    <hyperlink ref="A2" r:id="rId6" display="View More Calculation Demos"/>
    <hyperlink ref="B2" r:id="rId7" display="View More Calculation Demos"/>
    <hyperlink ref="C2" r:id="rId8" display="View More Calculation Demos"/>
    <hyperlink ref="D2" r:id="rId9" display="View More Calculation Demos"/>
    <hyperlink ref="E2" r:id="rId10" display="View More Calculation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extLst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D1AEC8-ADD8-EC28-9688-14608887A569}" mc:Ignorable="x14ac xr xr2 xr3">
  <dimension ref="A1:T25"/>
  <sheetViews>
    <sheetView showGridLines="0" topLeftCell="A1" workbookViewId="0">
      <selection activeCell="A1" sqref="A1:F2"/>
    </sheetView>
  </sheetViews>
  <sheetFormatPr defaultRowHeight="15" defaultColWidth="8.8515625" customHeight="1"/>
  <cols>
    <col min="1" max="2" style="300" width="2.140625" customWidth="1"/>
    <col min="3" max="3" width="13.57421875" customWidth="1"/>
    <col min="4" max="5" width="11.140625" customWidth="1"/>
    <col min="6" max="6" width="13.28125" customWidth="1"/>
    <col min="7" max="8" style="300" width="2.140625" customWidth="1"/>
    <col min="9" max="9" style="130" width="2.140625" customWidth="1"/>
    <col min="10" max="10" width="16.421875" customWidth="1"/>
    <col min="11" max="13" width="19.8515625" customWidth="1"/>
    <col min="14" max="15" style="300" width="2.140625" customWidth="1"/>
    <col min="16" max="16" width="11.57421875" customWidth="1"/>
    <col min="17" max="17" width="21.28125" customWidth="1"/>
    <col min="18" max="18" width="17.7109375" customWidth="1"/>
    <col min="19" max="19" width="12.140625" customWidth="1"/>
    <col min="20" max="20" style="130" width="8.8515625" customWidth="1"/>
  </cols>
  <sheetData>
    <row r="1" ht="15" customHeight="1">
      <c r="A1" s="285" t="s">
        <v>151</v>
      </c>
      <c r="B1" s="286" t="s">
        <v>151</v>
      </c>
      <c r="C1" s="126" t="s">
        <v>151</v>
      </c>
      <c r="D1" s="126" t="s">
        <v>151</v>
      </c>
      <c r="E1" s="126" t="s">
        <v>151</v>
      </c>
      <c r="F1" s="126" t="s">
        <v>151</v>
      </c>
    </row>
    <row r="2" ht="15" customHeight="1">
      <c r="A2" s="286" t="s">
        <v>151</v>
      </c>
      <c r="B2" s="286" t="s">
        <v>151</v>
      </c>
      <c r="C2" s="126" t="s">
        <v>151</v>
      </c>
      <c r="D2" s="126" t="s">
        <v>151</v>
      </c>
      <c r="E2" s="126" t="s">
        <v>151</v>
      </c>
      <c r="F2" s="126" t="s">
        <v>151</v>
      </c>
    </row>
    <row r="3" ht="9" customHeight="1" s="130" customFormat="1">
      <c r="A3" s="185"/>
      <c r="B3" s="185"/>
      <c r="C3" s="134"/>
      <c r="D3" s="134"/>
      <c r="E3" s="134"/>
      <c r="F3" s="134"/>
      <c r="G3" s="185"/>
      <c r="H3" s="185"/>
      <c r="I3" s="134"/>
      <c r="J3" s="134"/>
      <c r="K3" s="134"/>
      <c r="L3" s="134"/>
      <c r="M3" s="134"/>
      <c r="N3" s="185"/>
      <c r="O3" s="185"/>
      <c r="P3" s="134"/>
      <c r="Q3" s="134"/>
      <c r="R3" s="134"/>
      <c r="S3" s="134"/>
      <c r="T3" s="133"/>
    </row>
    <row r="4" ht="15" customHeight="1" s="130" customFormat="1">
      <c r="A4" s="287"/>
      <c r="B4" s="287" t="s">
        <v>152</v>
      </c>
      <c r="C4" s="246"/>
      <c r="D4" s="246"/>
      <c r="E4" s="246"/>
      <c r="F4" s="247" t="s">
        <v>153</v>
      </c>
      <c r="G4" s="287"/>
      <c r="H4" s="287"/>
      <c r="I4" s="132" t="s">
        <v>154</v>
      </c>
      <c r="J4" s="246"/>
      <c r="K4" s="246"/>
      <c r="L4" s="246"/>
      <c r="M4" s="246"/>
      <c r="N4" s="287"/>
      <c r="O4" s="287"/>
      <c r="P4" s="246"/>
      <c r="Q4" s="246"/>
      <c r="R4" s="246"/>
      <c r="S4" s="247" t="s">
        <v>155</v>
      </c>
      <c r="T4" s="133"/>
    </row>
    <row r="5" ht="15" customHeight="1" s="130" customFormat="1">
      <c r="A5" s="221"/>
      <c r="B5" s="221"/>
      <c r="C5" s="134"/>
      <c r="D5" s="134"/>
      <c r="E5" s="134"/>
      <c r="F5" s="134"/>
      <c r="G5" s="221"/>
      <c r="H5" s="221"/>
      <c r="I5" s="147"/>
      <c r="J5" s="147"/>
      <c r="K5" s="147"/>
      <c r="L5" s="147"/>
      <c r="M5" s="147"/>
      <c r="N5" s="221"/>
      <c r="O5" s="221"/>
      <c r="P5" s="134"/>
      <c r="Q5" s="134"/>
      <c r="R5" s="134"/>
      <c r="S5" s="134"/>
      <c r="T5" s="133"/>
    </row>
    <row r="6" ht="15" customHeight="1" s="130" customFormat="1">
      <c r="A6" s="221"/>
      <c r="B6" s="221"/>
      <c r="C6" s="288" t="s">
        <v>156</v>
      </c>
      <c r="D6" s="288"/>
      <c r="E6" s="288"/>
      <c r="F6" s="288"/>
      <c r="G6" s="221"/>
      <c r="H6" s="221"/>
      <c r="I6" s="147"/>
      <c r="J6" s="288" t="s">
        <v>157</v>
      </c>
      <c r="K6" s="288"/>
      <c r="L6" s="288"/>
      <c r="M6" s="288"/>
      <c r="N6" s="221"/>
      <c r="O6" s="221"/>
      <c r="P6" s="134"/>
      <c r="Q6" s="134"/>
      <c r="R6" s="134"/>
      <c r="S6" s="134"/>
      <c r="T6" s="133"/>
    </row>
    <row r="7" ht="15" customHeight="1" s="130" customFormat="1">
      <c r="A7" s="221"/>
      <c r="B7" s="221"/>
      <c r="C7" s="288"/>
      <c r="D7" s="288"/>
      <c r="E7" s="288"/>
      <c r="F7" s="288"/>
      <c r="G7" s="221"/>
      <c r="H7" s="221"/>
      <c r="I7" s="147"/>
      <c r="J7" s="288"/>
      <c r="K7" s="288"/>
      <c r="L7" s="288"/>
      <c r="M7" s="288"/>
      <c r="N7" s="221"/>
      <c r="O7" s="221"/>
      <c r="P7" s="134"/>
      <c r="Q7" s="134"/>
      <c r="R7" s="134"/>
      <c r="S7" s="134"/>
      <c r="T7" s="133"/>
    </row>
    <row r="8" ht="15" customHeight="1">
      <c r="A8" s="221"/>
      <c r="B8" s="221"/>
      <c r="C8" s="225" t="s">
        <v>158</v>
      </c>
      <c r="D8" s="225" t="s">
        <v>159</v>
      </c>
      <c r="E8" s="225" t="s">
        <v>160</v>
      </c>
      <c r="F8" s="225" t="s">
        <v>161</v>
      </c>
      <c r="G8" s="221"/>
      <c r="H8" s="221"/>
      <c r="I8" s="147"/>
      <c r="J8" s="225" t="s">
        <v>162</v>
      </c>
      <c r="K8" s="225" t="s">
        <v>163</v>
      </c>
      <c r="L8" s="225" t="s">
        <v>164</v>
      </c>
      <c r="M8" s="225" t="s">
        <v>165</v>
      </c>
      <c r="N8" s="221"/>
      <c r="O8" s="221"/>
      <c r="P8" s="225" t="s">
        <v>166</v>
      </c>
      <c r="Q8" s="225" t="s">
        <v>167</v>
      </c>
      <c r="R8" s="225" t="s">
        <v>168</v>
      </c>
      <c r="S8" s="225" t="s">
        <v>169</v>
      </c>
    </row>
    <row r="9" ht="15" customHeight="1">
      <c r="A9" s="221"/>
      <c r="B9" s="221"/>
      <c r="C9" s="225">
        <v>1</v>
      </c>
      <c r="D9" s="289">
        <v>23</v>
      </c>
      <c r="E9" s="289">
        <v>21</v>
      </c>
      <c r="F9" s="289">
        <v>65</v>
      </c>
      <c r="G9" s="221"/>
      <c r="H9" s="221"/>
      <c r="I9" s="147"/>
      <c r="J9" s="225" t="s">
        <v>116</v>
      </c>
      <c r="K9" s="290">
        <v>26192</v>
      </c>
      <c r="L9" s="290">
        <v>17930</v>
      </c>
      <c r="M9" s="290">
        <v>30641</v>
      </c>
      <c r="N9" s="221"/>
      <c r="O9" s="221"/>
      <c r="P9" s="225" t="s">
        <v>170</v>
      </c>
      <c r="Q9" s="291">
        <v>133807</v>
      </c>
      <c r="R9" s="291">
        <v>149451</v>
      </c>
      <c r="S9" s="292">
        <v>15644</v>
      </c>
    </row>
    <row r="10" ht="15" customHeight="1">
      <c r="A10" s="221"/>
      <c r="B10" s="221"/>
      <c r="C10" s="225">
        <v>2</v>
      </c>
      <c r="D10" s="293">
        <v>33</v>
      </c>
      <c r="E10" s="289">
        <v>65</v>
      </c>
      <c r="F10" s="289">
        <v>23</v>
      </c>
      <c r="G10" s="221"/>
      <c r="H10" s="221"/>
      <c r="I10" s="147"/>
      <c r="J10" s="225" t="s">
        <v>118</v>
      </c>
      <c r="K10" s="290">
        <v>24098</v>
      </c>
      <c r="L10" s="290">
        <v>28461</v>
      </c>
      <c r="M10" s="290">
        <v>12717</v>
      </c>
      <c r="N10" s="221"/>
      <c r="O10" s="221"/>
      <c r="P10" s="225" t="s">
        <v>171</v>
      </c>
      <c r="Q10" s="291">
        <v>249900</v>
      </c>
      <c r="R10" s="291">
        <v>133160</v>
      </c>
      <c r="S10" s="292">
        <v>-116740</v>
      </c>
    </row>
    <row r="11" ht="15" customHeight="1">
      <c r="A11" s="221"/>
      <c r="B11" s="221"/>
      <c r="C11" s="225">
        <v>3</v>
      </c>
      <c r="D11" s="293">
        <v>54</v>
      </c>
      <c r="E11" s="293">
        <v>32</v>
      </c>
      <c r="F11" s="293">
        <v>56</v>
      </c>
      <c r="G11" s="221"/>
      <c r="H11" s="221"/>
      <c r="I11" s="147"/>
      <c r="J11" s="225" t="s">
        <v>122</v>
      </c>
      <c r="K11" s="290">
        <v>7577</v>
      </c>
      <c r="L11" s="290">
        <v>15467</v>
      </c>
      <c r="M11" s="290">
        <v>30335</v>
      </c>
      <c r="N11" s="221"/>
      <c r="O11" s="221"/>
      <c r="P11" s="225" t="s">
        <v>172</v>
      </c>
      <c r="Q11" s="291">
        <v>183871</v>
      </c>
      <c r="R11" s="291">
        <v>188837</v>
      </c>
      <c r="S11" s="292">
        <v>4966</v>
      </c>
    </row>
    <row r="12" ht="15" customHeight="1">
      <c r="A12" s="221"/>
      <c r="B12" s="221"/>
      <c r="C12" s="225">
        <v>4</v>
      </c>
      <c r="D12" s="289">
        <v>12</v>
      </c>
      <c r="E12" s="289">
        <v>76</v>
      </c>
      <c r="F12" s="293">
        <v>36</v>
      </c>
      <c r="G12" s="221"/>
      <c r="H12" s="221"/>
      <c r="I12" s="147"/>
      <c r="J12" s="225" t="s">
        <v>124</v>
      </c>
      <c r="K12" s="290">
        <v>32287</v>
      </c>
      <c r="L12" s="290">
        <v>7209</v>
      </c>
      <c r="M12" s="290">
        <v>26178</v>
      </c>
      <c r="N12" s="221"/>
      <c r="O12" s="221"/>
      <c r="P12" s="225" t="s">
        <v>173</v>
      </c>
      <c r="Q12" s="291">
        <v>91823</v>
      </c>
      <c r="R12" s="291">
        <v>308788</v>
      </c>
      <c r="S12" s="292">
        <v>216965</v>
      </c>
    </row>
    <row r="13" ht="15" customHeight="1">
      <c r="A13" s="221"/>
      <c r="B13" s="221"/>
      <c r="C13" s="225">
        <v>5</v>
      </c>
      <c r="D13" s="289">
        <v>65</v>
      </c>
      <c r="E13" s="289">
        <v>23</v>
      </c>
      <c r="F13" s="289">
        <v>82</v>
      </c>
      <c r="G13" s="221"/>
      <c r="H13" s="221"/>
      <c r="I13" s="147"/>
      <c r="J13" s="225" t="s">
        <v>128</v>
      </c>
      <c r="K13" s="290">
        <v>14273</v>
      </c>
      <c r="L13" s="290">
        <v>6712</v>
      </c>
      <c r="M13" s="290">
        <v>12787</v>
      </c>
      <c r="N13" s="221"/>
      <c r="O13" s="221"/>
      <c r="P13" s="225" t="s">
        <v>174</v>
      </c>
      <c r="Q13" s="291">
        <v>268280</v>
      </c>
      <c r="R13" s="291">
        <v>310441</v>
      </c>
      <c r="S13" s="292">
        <v>42161</v>
      </c>
    </row>
    <row r="14" ht="15" customHeight="1">
      <c r="A14" s="185"/>
      <c r="B14" s="185"/>
      <c r="C14" s="134"/>
      <c r="D14" s="134"/>
      <c r="E14" s="134"/>
      <c r="F14" s="134"/>
      <c r="G14" s="185"/>
      <c r="H14" s="185"/>
      <c r="I14" s="134"/>
      <c r="J14" s="134"/>
      <c r="K14" s="134"/>
      <c r="L14" s="134"/>
      <c r="M14" s="134"/>
      <c r="N14" s="185"/>
      <c r="O14" s="185"/>
      <c r="P14" s="225" t="s">
        <v>175</v>
      </c>
      <c r="Q14" s="291">
        <v>146287</v>
      </c>
      <c r="R14" s="291">
        <v>290383</v>
      </c>
      <c r="S14" s="292">
        <v>144096</v>
      </c>
    </row>
    <row r="15" ht="15" customHeight="1">
      <c r="A15" s="294"/>
      <c r="B15" s="294" t="s">
        <v>176</v>
      </c>
      <c r="C15" s="246"/>
      <c r="D15" s="246"/>
      <c r="E15" s="246"/>
      <c r="F15" s="247" t="s">
        <v>177</v>
      </c>
      <c r="G15" s="294"/>
      <c r="H15" s="294"/>
      <c r="I15" s="295" t="s">
        <v>178</v>
      </c>
      <c r="J15" s="246"/>
      <c r="K15" s="246"/>
      <c r="L15" s="246"/>
      <c r="M15" s="247" t="s">
        <v>179</v>
      </c>
      <c r="N15" s="294"/>
      <c r="O15" s="294"/>
      <c r="P15" s="225" t="s">
        <v>117</v>
      </c>
      <c r="Q15" s="291">
        <v>194450</v>
      </c>
      <c r="R15" s="291">
        <v>176046</v>
      </c>
      <c r="S15" s="292">
        <v>-18404</v>
      </c>
    </row>
    <row r="16" ht="15" customHeight="1">
      <c r="A16" s="221"/>
      <c r="B16" s="221"/>
      <c r="C16" s="147"/>
      <c r="D16" s="147"/>
      <c r="E16" s="147"/>
      <c r="F16" s="147"/>
      <c r="G16" s="221"/>
      <c r="H16" s="221"/>
      <c r="I16" s="147"/>
      <c r="J16" s="147"/>
      <c r="K16" s="147"/>
      <c r="L16" s="147"/>
      <c r="M16" s="147"/>
      <c r="N16" s="221"/>
      <c r="O16" s="221"/>
      <c r="P16" s="225" t="s">
        <v>180</v>
      </c>
      <c r="Q16" s="291">
        <v>166542</v>
      </c>
      <c r="R16" s="291">
        <v>278497</v>
      </c>
      <c r="S16" s="292">
        <v>111955</v>
      </c>
    </row>
    <row r="17" ht="15" customHeight="1">
      <c r="A17" s="221"/>
      <c r="B17" s="221"/>
      <c r="C17" s="288" t="s">
        <v>181</v>
      </c>
      <c r="D17" s="288"/>
      <c r="E17" s="288"/>
      <c r="F17" s="288"/>
      <c r="G17" s="221"/>
      <c r="H17" s="221"/>
      <c r="I17" s="147"/>
      <c r="J17" s="288" t="s">
        <v>182</v>
      </c>
      <c r="K17" s="288"/>
      <c r="L17" s="288"/>
      <c r="M17" s="288"/>
      <c r="N17" s="221"/>
      <c r="O17" s="221"/>
      <c r="P17" s="225" t="s">
        <v>129</v>
      </c>
      <c r="Q17" s="291">
        <v>77980</v>
      </c>
      <c r="R17" s="291">
        <v>108035</v>
      </c>
      <c r="S17" s="292">
        <v>30055</v>
      </c>
    </row>
    <row r="18" ht="15" customHeight="1">
      <c r="A18" s="221"/>
      <c r="B18" s="221"/>
      <c r="C18" s="288"/>
      <c r="D18" s="288"/>
      <c r="E18" s="288"/>
      <c r="F18" s="288"/>
      <c r="G18" s="221"/>
      <c r="H18" s="221"/>
      <c r="I18" s="147"/>
      <c r="J18" s="288"/>
      <c r="K18" s="288"/>
      <c r="L18" s="288"/>
      <c r="M18" s="288"/>
      <c r="N18" s="221"/>
      <c r="O18" s="221"/>
      <c r="P18" s="225" t="s">
        <v>126</v>
      </c>
      <c r="Q18" s="291">
        <v>269685</v>
      </c>
      <c r="R18" s="291">
        <v>123612</v>
      </c>
      <c r="S18" s="292">
        <v>-146073</v>
      </c>
    </row>
    <row r="19" ht="15" customHeight="1">
      <c r="A19" s="221"/>
      <c r="B19" s="221"/>
      <c r="C19" s="225" t="s">
        <v>183</v>
      </c>
      <c r="D19" s="225" t="s">
        <v>184</v>
      </c>
      <c r="E19" s="225" t="s">
        <v>185</v>
      </c>
      <c r="F19" s="225" t="s">
        <v>186</v>
      </c>
      <c r="G19" s="221"/>
      <c r="H19" s="221"/>
      <c r="I19" s="147"/>
      <c r="J19" s="225" t="s">
        <v>187</v>
      </c>
      <c r="K19" s="296" t="s">
        <v>188</v>
      </c>
      <c r="L19" s="296" t="s">
        <v>189</v>
      </c>
      <c r="M19" s="296" t="s">
        <v>190</v>
      </c>
      <c r="N19" s="221"/>
      <c r="O19" s="221"/>
      <c r="P19" s="225" t="s">
        <v>191</v>
      </c>
      <c r="Q19" s="291">
        <v>115333</v>
      </c>
      <c r="R19" s="291">
        <v>236393</v>
      </c>
      <c r="S19" s="292">
        <v>121060</v>
      </c>
    </row>
    <row r="20" ht="15" customHeight="1">
      <c r="A20" s="221"/>
      <c r="B20" s="221"/>
      <c r="C20" s="297">
        <v>45383</v>
      </c>
      <c r="D20" s="289" t="s">
        <v>192</v>
      </c>
      <c r="E20" s="289" t="s">
        <v>193</v>
      </c>
      <c r="F20" s="298" t="s">
        <v>194</v>
      </c>
      <c r="G20" s="221"/>
      <c r="H20" s="221"/>
      <c r="I20" s="147"/>
      <c r="J20" s="225" t="s">
        <v>195</v>
      </c>
      <c r="K20" s="299">
        <v>30</v>
      </c>
      <c r="L20" s="299">
        <v>34</v>
      </c>
      <c r="M20" s="299">
        <v>29</v>
      </c>
      <c r="N20" s="221"/>
      <c r="O20" s="221"/>
      <c r="P20" s="225" t="s">
        <v>196</v>
      </c>
      <c r="Q20" s="291">
        <v>282844</v>
      </c>
      <c r="R20" s="291">
        <v>190382</v>
      </c>
      <c r="S20" s="292">
        <v>-92462</v>
      </c>
    </row>
    <row r="21" ht="15" customHeight="1">
      <c r="A21" s="221"/>
      <c r="B21" s="221"/>
      <c r="C21" s="297">
        <v>45384</v>
      </c>
      <c r="D21" s="289" t="s">
        <v>193</v>
      </c>
      <c r="E21" s="289" t="s">
        <v>193</v>
      </c>
      <c r="F21" s="289" t="s">
        <v>193</v>
      </c>
      <c r="G21" s="221"/>
      <c r="H21" s="221"/>
      <c r="I21" s="147"/>
      <c r="J21" s="225" t="s">
        <v>197</v>
      </c>
      <c r="K21" s="299">
        <v>73</v>
      </c>
      <c r="L21" s="299">
        <v>56</v>
      </c>
      <c r="M21" s="299">
        <v>69</v>
      </c>
      <c r="N21" s="221"/>
      <c r="O21" s="221"/>
      <c r="P21" s="225" t="s">
        <v>198</v>
      </c>
      <c r="Q21" s="291">
        <v>286712</v>
      </c>
      <c r="R21" s="291">
        <v>70945</v>
      </c>
      <c r="S21" s="292">
        <v>-215767</v>
      </c>
    </row>
    <row r="22" ht="15" customHeight="1">
      <c r="A22" s="221"/>
      <c r="B22" s="221"/>
      <c r="C22" s="297">
        <v>45385</v>
      </c>
      <c r="D22" s="289" t="s">
        <v>192</v>
      </c>
      <c r="E22" s="298" t="s">
        <v>194</v>
      </c>
      <c r="F22" s="289" t="s">
        <v>192</v>
      </c>
      <c r="G22" s="221"/>
      <c r="H22" s="221"/>
      <c r="I22" s="147"/>
      <c r="J22" s="225" t="s">
        <v>199</v>
      </c>
      <c r="K22" s="299">
        <v>85</v>
      </c>
      <c r="L22" s="299">
        <v>55</v>
      </c>
      <c r="M22" s="299">
        <v>27</v>
      </c>
      <c r="N22" s="221"/>
      <c r="O22" s="221"/>
      <c r="P22" s="225" t="s">
        <v>200</v>
      </c>
      <c r="Q22" s="291">
        <v>79784</v>
      </c>
      <c r="R22" s="291">
        <v>138678</v>
      </c>
      <c r="S22" s="292">
        <v>58894</v>
      </c>
    </row>
    <row r="23" ht="15" customHeight="1">
      <c r="A23" s="221"/>
      <c r="B23" s="221"/>
      <c r="C23" s="297">
        <v>45386</v>
      </c>
      <c r="D23" s="298" t="s">
        <v>194</v>
      </c>
      <c r="E23" s="289" t="s">
        <v>192</v>
      </c>
      <c r="F23" s="289" t="s">
        <v>192</v>
      </c>
      <c r="G23" s="221"/>
      <c r="H23" s="221"/>
      <c r="I23" s="147"/>
      <c r="J23" s="225" t="s">
        <v>201</v>
      </c>
      <c r="K23" s="299">
        <v>74</v>
      </c>
      <c r="L23" s="299">
        <v>89</v>
      </c>
      <c r="M23" s="299">
        <v>82</v>
      </c>
      <c r="N23" s="221"/>
      <c r="O23" s="221"/>
      <c r="P23" s="225" t="s">
        <v>202</v>
      </c>
      <c r="Q23" s="291">
        <v>108531</v>
      </c>
      <c r="R23" s="291">
        <v>109953</v>
      </c>
      <c r="S23" s="292">
        <v>1422</v>
      </c>
    </row>
    <row r="24" ht="15" customHeight="1">
      <c r="A24" s="221"/>
      <c r="B24" s="221"/>
      <c r="C24" s="297">
        <v>45387</v>
      </c>
      <c r="D24" s="289" t="s">
        <v>193</v>
      </c>
      <c r="E24" s="289" t="s">
        <v>192</v>
      </c>
      <c r="F24" s="298" t="s">
        <v>194</v>
      </c>
      <c r="G24" s="221"/>
      <c r="H24" s="221"/>
      <c r="I24" s="147"/>
      <c r="J24" s="225" t="s">
        <v>203</v>
      </c>
      <c r="K24" s="299">
        <v>97</v>
      </c>
      <c r="L24" s="299">
        <v>17</v>
      </c>
      <c r="M24" s="299">
        <v>41</v>
      </c>
      <c r="N24" s="221"/>
      <c r="O24" s="221"/>
      <c r="P24" s="225" t="s">
        <v>204</v>
      </c>
      <c r="Q24" s="291">
        <v>297913</v>
      </c>
      <c r="R24" s="291">
        <v>227819</v>
      </c>
      <c r="S24" s="292">
        <v>-70094</v>
      </c>
    </row>
    <row r="25" ht="15" customHeight="1" s="130" customFormat="1">
      <c r="A25" s="185"/>
      <c r="B25" s="185"/>
      <c r="C25" s="134"/>
      <c r="D25" s="134"/>
      <c r="E25" s="134"/>
      <c r="F25" s="134"/>
      <c r="G25" s="185"/>
      <c r="H25" s="185"/>
      <c r="I25" s="134"/>
      <c r="J25" s="134"/>
      <c r="K25" s="134"/>
      <c r="L25" s="134"/>
      <c r="M25" s="134"/>
      <c r="N25" s="185"/>
      <c r="O25" s="185"/>
      <c r="P25" s="134"/>
      <c r="Q25" s="134"/>
      <c r="R25" s="134"/>
      <c r="S25" s="134"/>
      <c r="T25" s="133"/>
    </row>
  </sheetData>
  <mergeCells>
    <mergeCell ref="C6:F7"/>
    <mergeCell ref="J6:M7"/>
    <mergeCell ref="C17:F18"/>
    <mergeCell ref="J17:M18"/>
    <mergeCell ref="A1:F2"/>
  </mergeCells>
  <conditionalFormatting sqref="K9:M13">
    <cfRule type="dataBar" priority="3">
      <dataBar>
        <cfvo type="min"/>
        <cfvo type="max"/>
        <color rgb="FFBED7EE"/>
      </dataBar>
      <extLst>
        <ext xmlns:x14="http://schemas.microsoft.com/office/spreadsheetml/2009/9/main" uri="{B025F937-C7B1-47D3-B67F-A62EFF666E3E}">
          <x14:id>{b45d35e6-a721-4cd1-8e3e-38642575969a}</x14:id>
        </ext>
      </extLst>
    </cfRule>
  </conditionalFormatting>
  <conditionalFormatting sqref="D9:F13 S12">
    <cfRule type="cellIs" dxfId="0" priority="2" operator="between" text="null">
      <formula>30</formula>
      <formula>60</formula>
    </cfRule>
  </conditionalFormatting>
  <conditionalFormatting sqref="S9:S24">
    <cfRule type="dataBar" priority="1">
      <dataBar>
        <cfvo type="min"/>
        <cfvo type="max"/>
        <color rgb="FFBED7EE"/>
      </dataBar>
      <extLst>
        <ext xmlns:x14="http://schemas.microsoft.com/office/spreadsheetml/2009/9/main" uri="{B025F937-C7B1-47D3-B67F-A62EFF666E3E}">
          <x14:id>{8ddae723-89bc-434a-b56b-62ba3beb9486}</x14:id>
        </ext>
      </extLst>
    </cfRule>
  </conditionalFormatting>
  <hyperlinks>
    <hyperlink ref="A1:F2" r:id="rId1" display="View More Conditional Formatting Demos"/>
    <hyperlink ref="B1" r:id="rId2" display="View More Conditional Formatting Demos"/>
    <hyperlink ref="C1" r:id="rId3" display="View More Conditional Formatting Demos"/>
    <hyperlink ref="D1" r:id="rId4" display="View More Conditional Formatting Demos"/>
    <hyperlink ref="E1" r:id="rId5" display="View More Conditional Formatting Demos"/>
    <hyperlink ref="F1" r:id="rId6" display="View More Conditional Formatting Demos"/>
    <hyperlink ref="A2" r:id="rId7" display="View More Conditional Formatting Demos"/>
    <hyperlink ref="B2" r:id="rId8" display="View More Conditional Formatting Demos"/>
    <hyperlink ref="C2" r:id="rId9" display="View More Conditional Formatting Demos"/>
    <hyperlink ref="D2" r:id="rId10" display="View More Conditional Formatting Demos"/>
    <hyperlink ref="E2" r:id="rId11" display="View More Conditional Formatting Demos"/>
    <hyperlink ref="F2" r:id="rId12" display="View More Conditional Formatting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45d35e6-a721-4cd1-8e3e-38642575969a}">
            <x14:dataBar minLength="0" maxLength="100" gradient="0" negativeBarColorSameAsPositive="1" direction="leftToRight">
              <x14:color rgb="FFBED7EE"/>
              <x14:cfvo type="autoMin"/>
              <x14:cfvo type="autoMax"/>
              <x14:negativeFillColor rgb="FFFF0000"/>
              <x14:negativeBorderColor rgb="FF000000"/>
              <x14:axisColor rgb="FF000000"/>
            </x14:dataBar>
          </x14:cfRule>
          <xm:sqref>K9:M13</xm:sqref>
        </x14:conditionalFormatting>
        <x14:conditionalFormatting xmlns:xm="http://schemas.microsoft.com/office/excel/2006/main">
          <x14:cfRule type="dataBar" id="{8ddae723-89bc-434a-b56b-62ba3beb9486}">
            <x14:dataBar minLength="0" maxLength="100" gradient="0" negativeBarColorSameAsPositive="1" direction="leftToRight">
              <x14:color rgb="FFBED7EE"/>
              <x14:cfvo type="autoMin"/>
              <x14:cfvo type="autoMax"/>
              <x14:negativeFillColor rgb="FFFF0000"/>
              <x14:negativeBorderColor rgb="FF000000"/>
              <x14:axisColor rgb="FF000000"/>
            </x14:dataBar>
          </x14:cfRule>
          <xm:sqref>S9:S24</xm:sqref>
        </x14:conditionalFormatting>
        <x14:conditionalFormatting xmlns:xm="http://schemas.microsoft.com/office/excel/2006/main">
          <x14:cfRule type="iconSet" id="{23637cc3-0fb8-4071-81ec-f38f1e4aa08f}" priority="4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K20:M24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A56098-9D88-2958-1F28-CC354752B491}" mc:Ignorable="x14ac xr xr2 xr3">
  <dimension ref="A1:R23"/>
  <sheetViews>
    <sheetView showGridLines="0" topLeftCell="A1" workbookViewId="0">
      <selection activeCell="A1" sqref="A1:E2"/>
    </sheetView>
  </sheetViews>
  <sheetFormatPr defaultRowHeight="15" defaultColWidth="8.8515625" customHeight="1"/>
  <cols>
    <col min="1" max="1" width="3.00390625" customWidth="1"/>
    <col min="4" max="4" width="23.140625" customWidth="1"/>
    <col min="9" max="9" width="11.00390625" customWidth="1"/>
    <col min="10" max="10" width="5.8515625" customWidth="1"/>
    <col min="17" max="18" width="4.421875" customWidth="1"/>
  </cols>
  <sheetData>
    <row r="1" ht="15" customHeight="1">
      <c r="A1" s="245" t="s">
        <v>205</v>
      </c>
      <c r="B1" s="126" t="s">
        <v>205</v>
      </c>
      <c r="C1" s="126" t="s">
        <v>205</v>
      </c>
      <c r="D1" s="126" t="s">
        <v>205</v>
      </c>
      <c r="E1" s="126" t="s">
        <v>205</v>
      </c>
    </row>
    <row r="2" ht="15" customHeight="1">
      <c r="A2" s="126" t="s">
        <v>205</v>
      </c>
      <c r="B2" s="126" t="s">
        <v>205</v>
      </c>
      <c r="C2" s="126" t="s">
        <v>205</v>
      </c>
      <c r="D2" s="126" t="s">
        <v>205</v>
      </c>
      <c r="E2" s="126" t="s">
        <v>205</v>
      </c>
    </row>
    <row r="3" ht="15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ht="15" customHeight="1">
      <c r="A4" s="134"/>
      <c r="B4" s="132" t="s">
        <v>206</v>
      </c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134"/>
    </row>
    <row r="5" ht="15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</row>
    <row r="6" ht="15" customHeight="1">
      <c r="A6" s="134"/>
      <c r="B6" s="134"/>
      <c r="C6" s="302"/>
      <c r="D6" s="303"/>
      <c r="E6" s="303"/>
      <c r="F6" s="303"/>
      <c r="G6" s="303"/>
      <c r="H6" s="303"/>
      <c r="I6" s="303"/>
      <c r="J6" s="304"/>
      <c r="K6" s="134"/>
      <c r="L6" s="134"/>
      <c r="M6" s="134"/>
      <c r="N6" s="134"/>
      <c r="O6" s="134"/>
      <c r="P6" s="134"/>
      <c r="Q6" s="134"/>
      <c r="R6" s="134"/>
    </row>
    <row r="7" ht="15" customHeight="1">
      <c r="A7" s="134"/>
      <c r="B7" s="134"/>
      <c r="C7" s="305"/>
      <c r="D7" s="306" t="s">
        <v>207</v>
      </c>
      <c r="E7" s="306"/>
      <c r="F7" s="306"/>
      <c r="G7" s="306"/>
      <c r="H7" s="306"/>
      <c r="I7" s="306"/>
      <c r="J7" s="307"/>
      <c r="K7" s="134"/>
      <c r="L7" s="134"/>
      <c r="M7" s="134"/>
      <c r="N7" s="134"/>
      <c r="O7" s="134"/>
      <c r="P7" s="134"/>
      <c r="Q7" s="134"/>
      <c r="R7" s="134"/>
    </row>
    <row r="8" ht="8.25" customHeight="1">
      <c r="A8" s="134"/>
      <c r="B8" s="134"/>
      <c r="C8" s="305"/>
      <c r="D8" s="308"/>
      <c r="E8" s="308"/>
      <c r="F8" s="308"/>
      <c r="G8" s="308"/>
      <c r="H8" s="308"/>
      <c r="I8" s="308"/>
      <c r="J8" s="307"/>
      <c r="K8" s="134"/>
      <c r="L8" s="134"/>
      <c r="M8" s="134"/>
      <c r="N8" s="134"/>
      <c r="O8" s="134"/>
      <c r="P8" s="134"/>
      <c r="Q8" s="134"/>
      <c r="R8" s="134"/>
    </row>
    <row r="9" ht="15" customHeight="1">
      <c r="A9" s="134"/>
      <c r="B9" s="134"/>
      <c r="C9" s="305"/>
      <c r="D9" s="309" t="s">
        <v>208</v>
      </c>
      <c r="E9" s="308"/>
      <c r="F9" s="308"/>
      <c r="G9" s="308"/>
      <c r="H9" s="310"/>
      <c r="I9" s="310"/>
      <c r="J9" s="307"/>
      <c r="K9" s="134"/>
      <c r="L9" s="134"/>
      <c r="M9" s="134"/>
      <c r="N9" s="134"/>
      <c r="O9" s="134"/>
      <c r="P9" s="134"/>
      <c r="Q9" s="134"/>
      <c r="R9" s="134"/>
    </row>
    <row r="10" ht="15" customHeight="1">
      <c r="A10" s="134"/>
      <c r="B10" s="134"/>
      <c r="C10" s="305"/>
      <c r="D10" s="308"/>
      <c r="E10" s="308"/>
      <c r="F10" s="308"/>
      <c r="G10" s="308"/>
      <c r="H10" s="310"/>
      <c r="I10" s="310"/>
      <c r="J10" s="307"/>
      <c r="K10" s="134"/>
      <c r="L10" s="134"/>
      <c r="M10" s="134"/>
      <c r="N10" s="134"/>
      <c r="O10" s="134"/>
      <c r="P10" s="134"/>
      <c r="Q10" s="134"/>
      <c r="R10" s="134"/>
    </row>
    <row r="11" ht="15" customHeight="1">
      <c r="A11" s="134"/>
      <c r="B11" s="134"/>
      <c r="C11" s="305"/>
      <c r="D11" s="311" t="s">
        <v>209</v>
      </c>
      <c r="E11" s="312">
        <v>2776</v>
      </c>
      <c r="F11" s="312"/>
      <c r="G11" s="308"/>
      <c r="H11" s="313" t="s">
        <v>210</v>
      </c>
      <c r="I11" s="314"/>
      <c r="J11" s="307"/>
      <c r="K11" s="134"/>
      <c r="L11" s="134"/>
      <c r="M11" s="134"/>
      <c r="N11" s="134"/>
      <c r="O11" s="134"/>
      <c r="P11" s="134"/>
      <c r="Q11" s="134"/>
      <c r="R11" s="134"/>
    </row>
    <row r="12" ht="15" customHeight="1">
      <c r="A12" s="134"/>
      <c r="B12" s="134"/>
      <c r="C12" s="305"/>
      <c r="D12" s="308"/>
      <c r="E12" s="308"/>
      <c r="F12" s="308"/>
      <c r="G12" s="308"/>
      <c r="H12" s="313" t="s">
        <v>211</v>
      </c>
      <c r="I12" s="314"/>
      <c r="J12" s="307"/>
      <c r="K12" s="134"/>
      <c r="L12" s="134"/>
      <c r="M12" s="134"/>
      <c r="N12" s="134"/>
      <c r="O12" s="134"/>
      <c r="P12" s="134"/>
      <c r="Q12" s="134"/>
      <c r="R12" s="134"/>
    </row>
    <row r="13" ht="15" customHeight="1">
      <c r="A13" s="134"/>
      <c r="B13" s="134"/>
      <c r="C13" s="305"/>
      <c r="D13" s="308"/>
      <c r="E13" s="308"/>
      <c r="F13" s="308"/>
      <c r="G13" s="308"/>
      <c r="H13" s="313" t="s">
        <v>212</v>
      </c>
      <c r="I13" s="314"/>
      <c r="J13" s="307"/>
      <c r="K13" s="134"/>
      <c r="L13" s="134"/>
      <c r="M13" s="134"/>
      <c r="N13" s="134"/>
      <c r="O13" s="134"/>
      <c r="P13" s="134"/>
      <c r="Q13" s="134"/>
      <c r="R13" s="134"/>
    </row>
    <row r="14" ht="15" customHeight="1">
      <c r="A14" s="134"/>
      <c r="B14" s="134"/>
      <c r="C14" s="305"/>
      <c r="D14" s="308"/>
      <c r="E14" s="308"/>
      <c r="F14" s="308"/>
      <c r="G14" s="308"/>
      <c r="H14" s="308"/>
      <c r="I14" s="308"/>
      <c r="J14" s="307"/>
      <c r="K14" s="134"/>
      <c r="L14" s="134"/>
      <c r="M14" s="134"/>
      <c r="N14" s="134"/>
      <c r="O14" s="134"/>
      <c r="P14" s="134"/>
      <c r="Q14" s="134"/>
      <c r="R14" s="134"/>
    </row>
    <row r="15" ht="15" customHeight="1">
      <c r="A15" s="134"/>
      <c r="B15" s="134"/>
      <c r="C15" s="305"/>
      <c r="D15" s="225" t="s">
        <v>111</v>
      </c>
      <c r="E15" s="225"/>
      <c r="F15" s="225" t="s">
        <v>213</v>
      </c>
      <c r="G15" s="225" t="s">
        <v>214</v>
      </c>
      <c r="H15" s="296" t="s">
        <v>215</v>
      </c>
      <c r="I15" s="225" t="s">
        <v>216</v>
      </c>
      <c r="J15" s="307"/>
      <c r="K15" s="134"/>
      <c r="L15" s="134"/>
      <c r="M15" s="134"/>
      <c r="N15" s="134"/>
      <c r="O15" s="134"/>
      <c r="P15" s="134"/>
      <c r="Q15" s="134"/>
      <c r="R15" s="134"/>
    </row>
    <row r="16" ht="15" customHeight="1">
      <c r="A16" s="134"/>
      <c r="B16" s="134"/>
      <c r="C16" s="305"/>
      <c r="D16" s="225" t="s">
        <v>217</v>
      </c>
      <c r="E16" s="225"/>
      <c r="F16" s="315">
        <v>1</v>
      </c>
      <c r="G16" s="315">
        <v>1</v>
      </c>
      <c r="H16" s="316">
        <v>760</v>
      </c>
      <c r="I16" s="316">
        <v>760</v>
      </c>
      <c r="J16" s="307"/>
      <c r="K16" s="134"/>
      <c r="L16" s="134"/>
      <c r="M16" s="134"/>
      <c r="N16" s="134"/>
      <c r="O16" s="134"/>
      <c r="P16" s="134"/>
      <c r="Q16" s="134"/>
      <c r="R16" s="134"/>
    </row>
    <row r="17" ht="15" customHeight="1">
      <c r="A17" s="134"/>
      <c r="B17" s="134"/>
      <c r="C17" s="305"/>
      <c r="D17" s="225" t="s">
        <v>202</v>
      </c>
      <c r="E17" s="225"/>
      <c r="F17" s="315">
        <v>2</v>
      </c>
      <c r="G17" s="315">
        <v>1</v>
      </c>
      <c r="H17" s="316">
        <v>300</v>
      </c>
      <c r="I17" s="316">
        <v>600</v>
      </c>
      <c r="J17" s="307"/>
      <c r="K17" s="134"/>
      <c r="L17" s="134"/>
      <c r="M17" s="134"/>
      <c r="N17" s="134"/>
      <c r="O17" s="134"/>
      <c r="P17" s="134"/>
      <c r="Q17" s="134"/>
      <c r="R17" s="134"/>
    </row>
    <row r="18" ht="15" customHeight="1">
      <c r="A18" s="134"/>
      <c r="B18" s="134"/>
      <c r="C18" s="305"/>
      <c r="D18" s="225" t="s">
        <v>218</v>
      </c>
      <c r="E18" s="225"/>
      <c r="F18" s="315">
        <v>1</v>
      </c>
      <c r="G18" s="315">
        <v>1</v>
      </c>
      <c r="H18" s="316">
        <v>640</v>
      </c>
      <c r="I18" s="316">
        <v>640</v>
      </c>
      <c r="J18" s="307"/>
      <c r="K18" s="134"/>
      <c r="L18" s="134"/>
      <c r="M18" s="134"/>
      <c r="N18" s="134"/>
      <c r="O18" s="134"/>
      <c r="P18" s="134"/>
      <c r="Q18" s="134"/>
      <c r="R18" s="134"/>
    </row>
    <row r="19" ht="15" customHeight="1">
      <c r="A19" s="134"/>
      <c r="B19" s="134"/>
      <c r="C19" s="305"/>
      <c r="D19" s="225" t="s">
        <v>219</v>
      </c>
      <c r="E19" s="225"/>
      <c r="F19" s="315">
        <v>2</v>
      </c>
      <c r="G19" s="315">
        <v>1</v>
      </c>
      <c r="H19" s="316">
        <v>150</v>
      </c>
      <c r="I19" s="316">
        <v>300</v>
      </c>
      <c r="J19" s="307"/>
      <c r="K19" s="134"/>
      <c r="L19" s="134"/>
      <c r="M19" s="134"/>
      <c r="N19" s="134"/>
      <c r="O19" s="134"/>
      <c r="P19" s="134"/>
      <c r="Q19" s="134"/>
      <c r="R19" s="134"/>
    </row>
    <row r="20" ht="15" customHeight="1">
      <c r="A20" s="134"/>
      <c r="B20" s="134"/>
      <c r="C20" s="305"/>
      <c r="D20" s="225" t="s">
        <v>220</v>
      </c>
      <c r="E20" s="225"/>
      <c r="F20" s="315">
        <v>3</v>
      </c>
      <c r="G20" s="315">
        <v>1</v>
      </c>
      <c r="H20" s="316">
        <v>90</v>
      </c>
      <c r="I20" s="316">
        <v>270</v>
      </c>
      <c r="J20" s="307"/>
      <c r="K20" s="134"/>
      <c r="L20" s="134"/>
      <c r="M20" s="134"/>
      <c r="N20" s="134"/>
      <c r="O20" s="134"/>
      <c r="P20" s="134"/>
      <c r="Q20" s="134"/>
      <c r="R20" s="134"/>
    </row>
    <row r="21" ht="15" customHeight="1">
      <c r="A21" s="134"/>
      <c r="B21" s="134"/>
      <c r="C21" s="305"/>
      <c r="D21" s="308"/>
      <c r="E21" s="308"/>
      <c r="F21" s="308"/>
      <c r="G21" s="308"/>
      <c r="H21" s="308"/>
      <c r="I21" s="308"/>
      <c r="J21" s="307"/>
      <c r="K21" s="134"/>
      <c r="L21" s="134"/>
      <c r="M21" s="134"/>
      <c r="N21" s="134"/>
      <c r="O21" s="134"/>
      <c r="P21" s="134"/>
      <c r="Q21" s="134"/>
      <c r="R21" s="134"/>
    </row>
    <row r="22" ht="15" customHeight="1">
      <c r="A22" s="134"/>
      <c r="B22" s="317"/>
      <c r="C22" s="318"/>
      <c r="D22" s="147"/>
      <c r="E22" s="147"/>
      <c r="F22" s="147"/>
      <c r="G22" s="147"/>
      <c r="H22" s="147"/>
      <c r="I22" s="147"/>
      <c r="J22" s="317"/>
      <c r="K22" s="134"/>
      <c r="L22" s="134"/>
      <c r="M22" s="134"/>
      <c r="N22" s="134"/>
      <c r="O22" s="134"/>
      <c r="P22" s="134"/>
      <c r="Q22" s="134"/>
      <c r="R22" s="134"/>
    </row>
    <row r="23" ht="15" customHeight="1">
      <c r="A23" s="134"/>
      <c r="B23" s="134"/>
      <c r="C23" s="318"/>
      <c r="D23" s="147"/>
      <c r="E23" s="147"/>
      <c r="F23" s="147"/>
      <c r="G23" s="147"/>
      <c r="H23" s="147"/>
      <c r="I23" s="147"/>
      <c r="J23" s="317"/>
      <c r="K23" s="134"/>
      <c r="L23" s="134"/>
      <c r="M23" s="134"/>
      <c r="N23" s="134"/>
      <c r="O23" s="134"/>
      <c r="P23" s="134"/>
      <c r="Q23" s="134"/>
      <c r="R23" s="134"/>
    </row>
  </sheetData>
  <mergeCells>
    <mergeCell ref="D7:I7"/>
    <mergeCell ref="H9:I10"/>
    <mergeCell ref="E11:F11"/>
    <mergeCell ref="D15:E15"/>
    <mergeCell ref="D16:E16"/>
    <mergeCell ref="D17:E17"/>
    <mergeCell ref="D18:E18"/>
    <mergeCell ref="D19:E19"/>
    <mergeCell ref="D20:E20"/>
    <mergeCell ref="A1:E2"/>
  </mergeCells>
  <hyperlinks>
    <hyperlink ref="A1:E2" r:id="rId1" display="View Picture Shape Demo"/>
    <hyperlink ref="B1" r:id="rId2" display="View Picture Shape Demo"/>
    <hyperlink ref="C1" r:id="rId3" display="View Picture Shape Demo"/>
    <hyperlink ref="D1" r:id="rId4" display="View Picture Shape Demo"/>
    <hyperlink ref="E1" r:id="rId5" display="View Picture Shape Demo"/>
    <hyperlink ref="A2" r:id="rId6" display="View Picture Shape Demo"/>
    <hyperlink ref="B2" r:id="rId7" display="View Picture Shape Demo"/>
    <hyperlink ref="C2" r:id="rId8" display="View Picture Shape Demo"/>
    <hyperlink ref="D2" r:id="rId9" display="View Picture Shape Demo"/>
    <hyperlink ref="E2" r:id="rId10" display="View Picture Shape Demo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drawing r:id="rId13"/>
  <legacyDrawing r:id="rId12"/>
  <extLst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0EBA45-EC68-D048-DFB8-B196C1DE39AC}" mc:Ignorable="x14ac xr xr2 xr3">
  <dimension ref="A1:I22"/>
  <sheetViews>
    <sheetView showGridLines="0" topLeftCell="A1" workbookViewId="0">
      <selection activeCell="A1" sqref="A1:E2"/>
    </sheetView>
  </sheetViews>
  <sheetFormatPr defaultRowHeight="15" defaultColWidth="8.8515625" customHeight="1"/>
  <cols>
    <col min="1" max="1" width="3.8515625" customWidth="1"/>
    <col min="2" max="2" width="4.00390625" customWidth="1"/>
    <col min="3" max="3" width="15.8515625" customWidth="1"/>
    <col min="4" max="4" width="15.57421875" customWidth="1"/>
    <col min="5" max="5" width="17.00390625" customWidth="1"/>
    <col min="6" max="6" width="16.421875" customWidth="1"/>
    <col min="7" max="7" width="10.421875" customWidth="1"/>
    <col min="8" max="8" width="17.421875" customWidth="1"/>
    <col min="9" max="9" width="7.8515625" customWidth="1"/>
  </cols>
  <sheetData>
    <row r="1" ht="15" customHeight="1">
      <c r="A1" s="245" t="s">
        <v>53</v>
      </c>
      <c r="B1" s="126" t="s">
        <v>53</v>
      </c>
      <c r="C1" s="126" t="s">
        <v>53</v>
      </c>
      <c r="D1" s="126" t="s">
        <v>53</v>
      </c>
      <c r="E1" s="126" t="s">
        <v>53</v>
      </c>
    </row>
    <row r="2" ht="15" customHeight="1">
      <c r="A2" s="126" t="s">
        <v>53</v>
      </c>
      <c r="B2" s="126" t="s">
        <v>53</v>
      </c>
      <c r="C2" s="126" t="s">
        <v>53</v>
      </c>
      <c r="D2" s="126" t="s">
        <v>53</v>
      </c>
      <c r="E2" s="126" t="s">
        <v>53</v>
      </c>
    </row>
    <row r="3" ht="6.75" customHeight="1">
      <c r="A3" s="133"/>
      <c r="B3" s="134"/>
      <c r="C3" s="134"/>
      <c r="D3" s="134"/>
      <c r="E3" s="134"/>
      <c r="F3" s="134"/>
      <c r="G3" s="134"/>
      <c r="H3" s="134"/>
      <c r="I3" s="134"/>
    </row>
    <row r="4" ht="15" customHeight="1">
      <c r="A4" s="133"/>
      <c r="B4" s="132" t="s">
        <v>221</v>
      </c>
      <c r="C4" s="301"/>
      <c r="D4" s="301"/>
      <c r="E4" s="301"/>
      <c r="F4" s="301"/>
      <c r="G4" s="301"/>
      <c r="H4" s="301"/>
      <c r="I4" s="301"/>
    </row>
    <row r="5" ht="15" customHeight="1">
      <c r="A5" s="133"/>
      <c r="B5" s="134"/>
      <c r="C5" s="134"/>
      <c r="D5" s="134"/>
      <c r="E5" s="134"/>
      <c r="F5" s="134"/>
      <c r="G5" s="134"/>
      <c r="H5" s="134"/>
      <c r="I5" s="134"/>
    </row>
    <row r="6" ht="24.75" customHeight="1">
      <c r="A6" s="133"/>
      <c r="B6" s="134"/>
      <c r="C6" s="328" t="s">
        <v>222</v>
      </c>
      <c r="D6" s="331" t="s">
        <v>223</v>
      </c>
      <c r="E6" s="331" t="s">
        <v>224</v>
      </c>
      <c r="F6" s="331" t="s">
        <v>225</v>
      </c>
      <c r="G6" s="331" t="s">
        <v>226</v>
      </c>
      <c r="H6" s="334" t="s">
        <v>227</v>
      </c>
      <c r="I6" s="134"/>
    </row>
    <row r="7" ht="24.75" customHeight="1">
      <c r="A7" s="133"/>
      <c r="B7" s="134"/>
      <c r="C7" s="329">
        <v>45352</v>
      </c>
      <c r="D7" s="332" t="s">
        <v>228</v>
      </c>
      <c r="E7" s="332" t="s">
        <v>229</v>
      </c>
      <c r="F7" s="332" t="s">
        <v>230</v>
      </c>
      <c r="G7" s="332" t="s">
        <v>231</v>
      </c>
      <c r="H7" s="335" t="s">
        <v>184</v>
      </c>
      <c r="I7" s="134"/>
    </row>
    <row r="8" ht="24.75" customHeight="1">
      <c r="A8" s="133"/>
      <c r="B8" s="134"/>
      <c r="C8" s="330">
        <v>45353</v>
      </c>
      <c r="D8" s="333" t="s">
        <v>232</v>
      </c>
      <c r="E8" s="333" t="s">
        <v>233</v>
      </c>
      <c r="F8" s="333" t="s">
        <v>234</v>
      </c>
      <c r="G8" s="333" t="s">
        <v>235</v>
      </c>
      <c r="H8" s="336" t="s">
        <v>236</v>
      </c>
      <c r="I8" s="134"/>
    </row>
    <row r="9" ht="24.75" customHeight="1">
      <c r="A9" s="133"/>
      <c r="B9" s="147"/>
      <c r="C9" s="329">
        <v>45354</v>
      </c>
      <c r="D9" s="332" t="s">
        <v>237</v>
      </c>
      <c r="E9" s="332" t="s">
        <v>229</v>
      </c>
      <c r="F9" s="332" t="s">
        <v>230</v>
      </c>
      <c r="G9" s="332" t="s">
        <v>235</v>
      </c>
      <c r="H9" s="335" t="s">
        <v>238</v>
      </c>
      <c r="I9" s="147"/>
    </row>
    <row r="10" ht="24.75" customHeight="1">
      <c r="A10" s="133"/>
      <c r="B10" s="147"/>
      <c r="C10" s="330">
        <v>45360</v>
      </c>
      <c r="D10" s="333" t="s">
        <v>228</v>
      </c>
      <c r="E10" s="333" t="s">
        <v>233</v>
      </c>
      <c r="F10" s="333" t="s">
        <v>230</v>
      </c>
      <c r="G10" s="333" t="s">
        <v>235</v>
      </c>
      <c r="H10" s="336" t="s">
        <v>185</v>
      </c>
      <c r="I10" s="147"/>
    </row>
    <row r="11" ht="24.75" customHeight="1">
      <c r="A11" s="133"/>
      <c r="B11" s="147"/>
      <c r="C11" s="329">
        <v>45361</v>
      </c>
      <c r="D11" s="332" t="s">
        <v>237</v>
      </c>
      <c r="E11" s="332" t="s">
        <v>239</v>
      </c>
      <c r="F11" s="332" t="s">
        <v>240</v>
      </c>
      <c r="G11" s="332" t="s">
        <v>241</v>
      </c>
      <c r="H11" s="335" t="s">
        <v>242</v>
      </c>
      <c r="I11" s="147"/>
    </row>
    <row r="12" ht="24.75" customHeight="1">
      <c r="A12" s="133"/>
      <c r="B12" s="134"/>
      <c r="C12" s="330">
        <v>45362</v>
      </c>
      <c r="D12" s="333" t="s">
        <v>243</v>
      </c>
      <c r="E12" s="333" t="s">
        <v>229</v>
      </c>
      <c r="F12" s="333" t="s">
        <v>240</v>
      </c>
      <c r="G12" s="333" t="s">
        <v>231</v>
      </c>
      <c r="H12" s="336" t="s">
        <v>184</v>
      </c>
      <c r="I12" s="134"/>
    </row>
    <row r="13" ht="24.75" customHeight="1">
      <c r="A13" s="133"/>
      <c r="B13" s="147"/>
      <c r="C13" s="329">
        <v>45363</v>
      </c>
      <c r="D13" s="332" t="s">
        <v>228</v>
      </c>
      <c r="E13" s="332" t="s">
        <v>239</v>
      </c>
      <c r="F13" s="332" t="s">
        <v>230</v>
      </c>
      <c r="G13" s="332" t="s">
        <v>241</v>
      </c>
      <c r="H13" s="335" t="s">
        <v>242</v>
      </c>
      <c r="I13" s="147"/>
    </row>
    <row r="14" ht="24.75" customHeight="1">
      <c r="A14" s="133"/>
      <c r="B14" s="134"/>
      <c r="C14" s="330">
        <v>45364</v>
      </c>
      <c r="D14" s="333" t="s">
        <v>243</v>
      </c>
      <c r="E14" s="333" t="s">
        <v>233</v>
      </c>
      <c r="F14" s="333" t="s">
        <v>240</v>
      </c>
      <c r="G14" s="333" t="s">
        <v>241</v>
      </c>
      <c r="H14" s="336" t="s">
        <v>185</v>
      </c>
      <c r="I14" s="134"/>
    </row>
    <row r="15" ht="24.75" customHeight="1">
      <c r="A15" s="133"/>
      <c r="B15" s="147"/>
      <c r="C15" s="329">
        <v>45365</v>
      </c>
      <c r="D15" s="332" t="s">
        <v>232</v>
      </c>
      <c r="E15" s="332" t="s">
        <v>229</v>
      </c>
      <c r="F15" s="332" t="s">
        <v>234</v>
      </c>
      <c r="G15" s="332" t="s">
        <v>244</v>
      </c>
      <c r="H15" s="335" t="s">
        <v>238</v>
      </c>
      <c r="I15" s="147"/>
    </row>
    <row r="16" ht="24.75" customHeight="1">
      <c r="A16" s="133"/>
      <c r="B16" s="134"/>
      <c r="C16" s="330">
        <v>45366</v>
      </c>
      <c r="D16" s="333" t="s">
        <v>243</v>
      </c>
      <c r="E16" s="333" t="s">
        <v>239</v>
      </c>
      <c r="F16" s="333" t="s">
        <v>240</v>
      </c>
      <c r="G16" s="333" t="s">
        <v>244</v>
      </c>
      <c r="H16" s="336" t="s">
        <v>236</v>
      </c>
      <c r="I16" s="134"/>
    </row>
    <row r="17" ht="24.75" customHeight="1">
      <c r="A17" s="133"/>
      <c r="B17" s="134"/>
      <c r="C17" s="329">
        <v>45355</v>
      </c>
      <c r="D17" s="332" t="s">
        <v>243</v>
      </c>
      <c r="E17" s="332" t="s">
        <v>229</v>
      </c>
      <c r="F17" s="332" t="s">
        <v>240</v>
      </c>
      <c r="G17" s="332" t="s">
        <v>235</v>
      </c>
      <c r="H17" s="335" t="s">
        <v>184</v>
      </c>
      <c r="I17" s="134"/>
    </row>
    <row r="18" ht="24.75" customHeight="1">
      <c r="A18" s="133"/>
      <c r="B18" s="147"/>
      <c r="C18" s="330">
        <v>45356</v>
      </c>
      <c r="D18" s="333" t="s">
        <v>232</v>
      </c>
      <c r="E18" s="333" t="s">
        <v>239</v>
      </c>
      <c r="F18" s="333" t="s">
        <v>234</v>
      </c>
      <c r="G18" s="333" t="s">
        <v>241</v>
      </c>
      <c r="H18" s="336" t="s">
        <v>184</v>
      </c>
      <c r="I18" s="147"/>
    </row>
    <row r="19" ht="24.75" customHeight="1">
      <c r="A19" s="133"/>
      <c r="B19" s="134"/>
      <c r="C19" s="329">
        <v>45356</v>
      </c>
      <c r="D19" s="332" t="s">
        <v>243</v>
      </c>
      <c r="E19" s="332" t="s">
        <v>233</v>
      </c>
      <c r="F19" s="332" t="s">
        <v>240</v>
      </c>
      <c r="G19" s="332" t="s">
        <v>235</v>
      </c>
      <c r="H19" s="335" t="s">
        <v>185</v>
      </c>
      <c r="I19" s="134"/>
    </row>
    <row r="20" ht="24.75" customHeight="1">
      <c r="A20" s="133"/>
      <c r="B20" s="147"/>
      <c r="C20" s="330">
        <v>45357</v>
      </c>
      <c r="D20" s="333" t="s">
        <v>237</v>
      </c>
      <c r="E20" s="333" t="s">
        <v>233</v>
      </c>
      <c r="F20" s="333" t="s">
        <v>240</v>
      </c>
      <c r="G20" s="333" t="s">
        <v>235</v>
      </c>
      <c r="H20" s="336" t="s">
        <v>242</v>
      </c>
      <c r="I20" s="147"/>
    </row>
    <row r="21" ht="24.75" customHeight="1">
      <c r="A21" s="133"/>
      <c r="B21" s="134"/>
      <c r="C21" s="329">
        <v>45357</v>
      </c>
      <c r="D21" s="332" t="s">
        <v>243</v>
      </c>
      <c r="E21" s="332" t="s">
        <v>239</v>
      </c>
      <c r="F21" s="332" t="s">
        <v>240</v>
      </c>
      <c r="G21" s="332" t="s">
        <v>244</v>
      </c>
      <c r="H21" s="335" t="s">
        <v>236</v>
      </c>
      <c r="I21" s="134"/>
    </row>
    <row r="22" ht="15" customHeight="1">
      <c r="A22" s="133"/>
      <c r="B22" s="133"/>
      <c r="C22" s="133"/>
      <c r="D22" s="133"/>
      <c r="E22" s="133"/>
      <c r="F22" s="133"/>
      <c r="G22" s="133"/>
      <c r="H22" s="133"/>
      <c r="I22" s="133"/>
    </row>
  </sheetData>
  <mergeCells>
    <mergeCell ref="A1:E2"/>
  </mergeCells>
  <hyperlinks>
    <hyperlink ref="A1:E2" r:id="rId1" display="View More Table Demos"/>
    <hyperlink ref="B1" r:id="rId2" display="View More Table Demos"/>
    <hyperlink ref="C1" r:id="rId3" display="View More Table Demos"/>
    <hyperlink ref="D1" r:id="rId4" display="View More Table Demos"/>
    <hyperlink ref="E1" r:id="rId5" display="View More Table Demos"/>
    <hyperlink ref="A2" r:id="rId6" display="View More Table Demos"/>
    <hyperlink ref="B2" r:id="rId7" display="View More Table Demos"/>
    <hyperlink ref="C2" r:id="rId8" display="View More Table Demos"/>
    <hyperlink ref="D2" r:id="rId9" display="View More Table Demos"/>
    <hyperlink ref="E2" r:id="rId10" display="View More Table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tableParts count="1">
    <tablePart r:id="rId11"/>
  </tableParts>
  <extLst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CBA268-2928-7EA8-7418-2BA5FFBB01A8}" mc:Ignorable="x14ac xr xr2 xr3">
  <dimension ref="A1:E23"/>
  <sheetViews>
    <sheetView showGridLines="0" topLeftCell="A1" workbookViewId="0">
      <selection activeCell="A1" sqref="A1:C2"/>
    </sheetView>
  </sheetViews>
  <sheetFormatPr defaultRowHeight="15" defaultColWidth="8.8515625" customHeight="1"/>
  <cols>
    <col min="1" max="1" width="4.28125" customWidth="1"/>
    <col min="2" max="2" width="23.421875" customWidth="1"/>
    <col min="3" max="3" width="14.7109375" customWidth="1"/>
    <col min="4" max="4" width="90.57421875" customWidth="1"/>
  </cols>
  <sheetData>
    <row r="1" ht="15" customHeight="1">
      <c r="A1" s="245" t="s">
        <v>245</v>
      </c>
      <c r="B1" s="126" t="s">
        <v>245</v>
      </c>
      <c r="C1" s="126" t="s">
        <v>245</v>
      </c>
    </row>
    <row r="2" ht="15" customHeight="1">
      <c r="A2" s="126" t="s">
        <v>245</v>
      </c>
      <c r="B2" s="126" t="s">
        <v>245</v>
      </c>
      <c r="C2" s="126" t="s">
        <v>245</v>
      </c>
    </row>
    <row r="3" ht="15" customHeight="1">
      <c r="A3" s="134"/>
      <c r="B3" s="134"/>
      <c r="C3" s="134"/>
      <c r="D3" s="134"/>
      <c r="E3" s="133"/>
    </row>
    <row r="4" ht="15" customHeight="1">
      <c r="A4" s="284"/>
      <c r="B4" s="337" t="s">
        <v>246</v>
      </c>
      <c r="C4" s="337"/>
      <c r="D4" s="337"/>
      <c r="E4" s="133"/>
    </row>
    <row r="5" ht="15" customHeight="1">
      <c r="A5" s="134"/>
      <c r="B5" s="134"/>
      <c r="C5" s="134"/>
      <c r="D5" s="134"/>
      <c r="E5" s="133"/>
    </row>
    <row r="6" ht="25.5" customHeight="1">
      <c r="A6" s="134"/>
      <c r="B6" s="338" t="s">
        <v>247</v>
      </c>
      <c r="C6" s="339">
        <v>6000</v>
      </c>
      <c r="D6" s="340" t="s">
        <f t="shared" si="0" ref="D6:D8">CASCADESPARKLINE(C6:C22,1,B6:B22,,,"rgb(173, 185, 201)","rgb(214, 96, 77)",FALSE)</f>
      </c>
      <c r="E6" s="133"/>
    </row>
    <row r="7" ht="25.5" customHeight="1">
      <c r="A7" s="134"/>
      <c r="B7" s="341" t="s">
        <v>248</v>
      </c>
      <c r="C7" s="342">
        <v>1000</v>
      </c>
      <c r="D7" s="340" t="s">
        <f t="shared" si="0"/>
      </c>
      <c r="E7" s="133"/>
    </row>
    <row r="8" ht="25.5" customHeight="1">
      <c r="A8" s="134"/>
      <c r="B8" s="338" t="s">
        <v>249</v>
      </c>
      <c r="C8" s="339">
        <v>1000</v>
      </c>
      <c r="D8" s="340" t="s">
        <f t="shared" si="0"/>
      </c>
      <c r="E8" s="133"/>
    </row>
    <row r="9" ht="25.5" customHeight="1">
      <c r="A9" s="134"/>
      <c r="B9" s="338" t="s">
        <v>250</v>
      </c>
      <c r="C9" s="343">
        <v>-700</v>
      </c>
      <c r="D9" s="340" t="s">
        <f>CASCADESPARKLINE(C6:C22,4,B6:B22,,,"rgb(173, 185, 201)","rgb(214, 96, 77)",FALSE)</f>
      </c>
      <c r="E9" s="133"/>
    </row>
    <row r="10" ht="25.5" customHeight="1">
      <c r="A10" s="134"/>
      <c r="B10" s="338" t="s">
        <v>251</v>
      </c>
      <c r="C10" s="343">
        <v>-160</v>
      </c>
      <c r="D10" s="340" t="s">
        <f>CASCADESPARKLINE(C6:C22,5,B6:B22,,,"rgb(173, 185, 201)","rgb(214, 96, 77)",FALSE)</f>
      </c>
      <c r="E10" s="133"/>
    </row>
    <row r="11" ht="25.5" customHeight="1">
      <c r="A11" s="134"/>
      <c r="B11" s="338" t="s">
        <v>252</v>
      </c>
      <c r="C11" s="343">
        <v>-200</v>
      </c>
      <c r="D11" s="340" t="s">
        <f>CASCADESPARKLINE(C6:C22,6,B6:B22,,,"rgb(173, 185, 201)","rgb(214, 96, 77)",FALSE)</f>
      </c>
      <c r="E11" s="133"/>
    </row>
    <row r="12" ht="25.5" customHeight="1">
      <c r="A12" s="134"/>
      <c r="B12" s="338" t="s">
        <v>253</v>
      </c>
      <c r="C12" s="343">
        <v>-80</v>
      </c>
      <c r="D12" s="340" t="s">
        <f>CASCADESPARKLINE(C6:C22,7,B6:B22,,,"rgb(173, 185, 201)","rgb(214, 96, 77)",FALSE)</f>
      </c>
      <c r="E12" s="133"/>
    </row>
    <row r="13" ht="25.5" customHeight="1">
      <c r="A13" s="134"/>
      <c r="B13" s="338" t="s">
        <v>254</v>
      </c>
      <c r="C13" s="343">
        <v>-300</v>
      </c>
      <c r="D13" s="340" t="s">
        <f>CASCADESPARKLINE(C6:C22,8,B6:B22,,,"rgb(173, 185, 201)","rgb(214, 96, 77)",FALSE)</f>
      </c>
      <c r="E13" s="133"/>
    </row>
    <row r="14" ht="25.5" customHeight="1">
      <c r="A14" s="134"/>
      <c r="B14" s="338" t="s">
        <v>255</v>
      </c>
      <c r="C14" s="343">
        <v>-1350</v>
      </c>
      <c r="D14" s="340" t="s">
        <f>CASCADESPARKLINE(C6:C22,9,B6:B22,,,"rgb(173, 185, 201)","rgb(214, 96, 77)",FALSE)</f>
      </c>
      <c r="E14" s="133"/>
    </row>
    <row r="15" ht="25.5" customHeight="1">
      <c r="A15" s="134"/>
      <c r="B15" s="338" t="s">
        <v>256</v>
      </c>
      <c r="C15" s="343">
        <v>-900</v>
      </c>
      <c r="D15" s="340" t="s">
        <f>CASCADESPARKLINE(C6:C22,10,B6:B22,,,"rgb(173, 185, 201)","rgb(214, 96, 77)",FALSE)</f>
      </c>
      <c r="E15" s="133"/>
    </row>
    <row r="16" ht="25.5" customHeight="1">
      <c r="A16" s="134"/>
      <c r="B16" s="338" t="s">
        <v>257</v>
      </c>
      <c r="C16" s="343">
        <v>-350</v>
      </c>
      <c r="D16" s="340" t="s">
        <f>CASCADESPARKLINE(C6:C22,11,B6:B22,,,"rgb(173, 185, 201)","rgb(214, 96, 77)",FALSE)</f>
      </c>
      <c r="E16" s="133"/>
    </row>
    <row r="17" ht="25.5" customHeight="1">
      <c r="A17" s="134"/>
      <c r="B17" s="338" t="s">
        <v>258</v>
      </c>
      <c r="C17" s="343">
        <v>-200</v>
      </c>
      <c r="D17" s="340" t="s">
        <f>CASCADESPARKLINE(C6:C22,12,B6:B22,,,"rgb(173, 185, 201)","rgb(214, 96, 77)",FALSE)</f>
      </c>
      <c r="E17" s="133"/>
    </row>
    <row r="18" ht="25.5" customHeight="1">
      <c r="A18" s="134"/>
      <c r="B18" s="338" t="s">
        <v>259</v>
      </c>
      <c r="C18" s="343">
        <v>-300</v>
      </c>
      <c r="D18" s="340" t="s">
        <f>CASCADESPARKLINE(C6:C22,13,B6:B22,,,"rgb(173, 185, 201)","rgb(214, 96, 77)",FALSE)</f>
      </c>
      <c r="E18" s="133"/>
    </row>
    <row r="19" ht="25.5" customHeight="1">
      <c r="A19" s="134"/>
      <c r="B19" s="338" t="s">
        <v>260</v>
      </c>
      <c r="C19" s="343">
        <v>-650</v>
      </c>
      <c r="D19" s="340" t="s">
        <f>CASCADESPARKLINE(C6:C22,14,B6:B22,,,"rgb(173, 185, 201)","rgb(214, 96, 77)",FALSE)</f>
      </c>
      <c r="E19" s="133"/>
    </row>
    <row r="20" ht="25.5" customHeight="1">
      <c r="A20" s="134"/>
      <c r="B20" s="338" t="s">
        <v>261</v>
      </c>
      <c r="C20" s="343">
        <v>-400</v>
      </c>
      <c r="D20" s="340" t="s">
        <f>CASCADESPARKLINE(C6:C22,15,B6:B22,,,"rgb(173, 185, 201)","rgb(214, 96, 77)",FALSE)</f>
      </c>
      <c r="E20" s="133"/>
    </row>
    <row r="21" ht="25.5" customHeight="1">
      <c r="A21" s="134"/>
      <c r="B21" s="344" t="s">
        <v>262</v>
      </c>
      <c r="C21" s="345">
        <v>-100</v>
      </c>
      <c r="D21" s="340" t="s">
        <f>CASCADESPARKLINE(C6:C22,16,B6:B22,,,"rgb(173, 185, 201)","rgb(214, 96, 77)",FALSE)</f>
      </c>
      <c r="E21" s="133"/>
    </row>
    <row r="22" ht="25.5" customHeight="1">
      <c r="A22" s="134"/>
      <c r="B22" s="338" t="s">
        <v>263</v>
      </c>
      <c r="C22" s="339">
        <v>2310</v>
      </c>
      <c r="D22" s="340" t="s">
        <f>CASCADESPARKLINE(C6:C22,17,B6:B22,,,"rgb(173, 185, 201)","rgb(214, 96, 77)",FALSE)</f>
      </c>
      <c r="E22" s="133"/>
    </row>
    <row r="23" ht="15" customHeight="1">
      <c r="A23" s="134"/>
      <c r="B23" s="134"/>
      <c r="C23" s="134"/>
      <c r="D23" s="134"/>
      <c r="E23" s="133"/>
    </row>
  </sheetData>
  <mergeCells>
    <mergeCell ref="B4:D4"/>
    <mergeCell ref="A1:C2"/>
  </mergeCells>
  <hyperlinks>
    <hyperlink ref="A1:C2" r:id="rId1" display="View More Sparkline Demos"/>
    <hyperlink ref="B1" r:id="rId2" display="View More Sparkline Demos"/>
    <hyperlink ref="C1" r:id="rId3" display="View More Sparkline Demos"/>
    <hyperlink ref="A2" r:id="rId4" display="View More Sparkline Demos"/>
    <hyperlink ref="B2" r:id="rId5" display="View More Sparkline Demos"/>
    <hyperlink ref="C2" r:id="rId6" display="View More Sparkline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extLst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A1559A-6B78-2638-6AE8-CCB2CD55F8C8}" mc:Ignorable="x14ac xr xr2 xr3">
  <dimension ref="A1:S26"/>
  <sheetViews>
    <sheetView showGridLines="0" topLeftCell="A1" workbookViewId="0">
      <selection activeCell="A1" sqref="A1:F2"/>
    </sheetView>
  </sheetViews>
  <sheetFormatPr defaultRowHeight="15" defaultColWidth="8.8515625" customHeight="1"/>
  <cols>
    <col min="1" max="1" style="130" width="4.28125" customWidth="1"/>
  </cols>
  <sheetData>
    <row r="1" ht="15" customHeight="1">
      <c r="A1" s="346" t="s">
        <v>264</v>
      </c>
      <c r="B1" s="126" t="s">
        <v>264</v>
      </c>
      <c r="C1" s="126" t="s">
        <v>264</v>
      </c>
      <c r="D1" s="126" t="s">
        <v>264</v>
      </c>
      <c r="E1" s="126" t="s">
        <v>264</v>
      </c>
      <c r="F1" s="126" t="s">
        <v>264</v>
      </c>
    </row>
    <row r="2" ht="15" customHeight="1">
      <c r="A2" s="347" t="s">
        <v>264</v>
      </c>
      <c r="B2" s="126" t="s">
        <v>264</v>
      </c>
      <c r="C2" s="126" t="s">
        <v>264</v>
      </c>
      <c r="D2" s="126" t="s">
        <v>264</v>
      </c>
      <c r="E2" s="126" t="s">
        <v>264</v>
      </c>
      <c r="F2" s="126" t="s">
        <v>264</v>
      </c>
    </row>
    <row r="3" ht="15" customHeight="1">
      <c r="B3" s="348"/>
      <c r="C3" s="348" t="s">
        <v>265</v>
      </c>
      <c r="D3" s="348" t="s">
        <v>266</v>
      </c>
      <c r="E3" s="348" t="s">
        <v>267</v>
      </c>
      <c r="F3" s="348" t="s">
        <v>268</v>
      </c>
      <c r="G3" s="348" t="s">
        <v>269</v>
      </c>
      <c r="H3" s="348" t="s">
        <v>270</v>
      </c>
      <c r="I3" s="348" t="s">
        <v>271</v>
      </c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ht="15" customHeight="1">
      <c r="B4" s="349" t="s">
        <v>272</v>
      </c>
      <c r="C4" s="349">
        <v>320</v>
      </c>
      <c r="D4" s="349">
        <v>302</v>
      </c>
      <c r="E4" s="349">
        <v>301</v>
      </c>
      <c r="F4" s="349">
        <v>334</v>
      </c>
      <c r="G4" s="349">
        <v>390</v>
      </c>
      <c r="H4" s="349">
        <v>330</v>
      </c>
      <c r="I4" s="349">
        <v>320</v>
      </c>
      <c r="J4" s="133"/>
      <c r="K4" s="133"/>
      <c r="L4" s="133"/>
      <c r="M4" s="133"/>
      <c r="N4" s="133"/>
      <c r="O4" s="133"/>
      <c r="P4" s="133"/>
      <c r="Q4" s="133"/>
      <c r="R4" s="133"/>
      <c r="S4" s="133"/>
    </row>
    <row r="5" ht="15" customHeight="1">
      <c r="B5" s="349" t="s">
        <v>273</v>
      </c>
      <c r="C5" s="349">
        <v>120</v>
      </c>
      <c r="D5" s="349">
        <v>132</v>
      </c>
      <c r="E5" s="349">
        <v>101</v>
      </c>
      <c r="F5" s="349">
        <v>134</v>
      </c>
      <c r="G5" s="349">
        <v>90</v>
      </c>
      <c r="H5" s="349">
        <v>230</v>
      </c>
      <c r="I5" s="349">
        <v>210</v>
      </c>
      <c r="J5" s="133"/>
      <c r="K5" s="133"/>
      <c r="L5" s="133"/>
      <c r="M5" s="133"/>
      <c r="N5" s="133"/>
      <c r="O5" s="133"/>
      <c r="P5" s="133"/>
      <c r="Q5" s="133"/>
      <c r="R5" s="133"/>
      <c r="S5" s="133"/>
    </row>
    <row r="6" ht="15" customHeight="1">
      <c r="B6" s="349" t="s">
        <v>274</v>
      </c>
      <c r="C6" s="349">
        <v>220</v>
      </c>
      <c r="D6" s="349">
        <v>182</v>
      </c>
      <c r="E6" s="349">
        <v>191</v>
      </c>
      <c r="F6" s="349">
        <v>234</v>
      </c>
      <c r="G6" s="349">
        <v>290</v>
      </c>
      <c r="H6" s="349">
        <v>330</v>
      </c>
      <c r="I6" s="349">
        <v>310</v>
      </c>
      <c r="J6" s="133"/>
      <c r="K6" s="133"/>
      <c r="L6" s="133"/>
      <c r="M6" s="133"/>
      <c r="N6" s="133"/>
      <c r="O6" s="133"/>
      <c r="P6" s="133"/>
      <c r="Q6" s="133"/>
      <c r="R6" s="133"/>
      <c r="S6" s="133"/>
    </row>
    <row r="7" ht="15" customHeight="1">
      <c r="B7" s="349" t="s">
        <v>275</v>
      </c>
      <c r="C7" s="349">
        <v>820</v>
      </c>
      <c r="D7" s="349">
        <v>832</v>
      </c>
      <c r="E7" s="349">
        <v>901</v>
      </c>
      <c r="F7" s="349">
        <v>934</v>
      </c>
      <c r="G7" s="349">
        <v>1290</v>
      </c>
      <c r="H7" s="349">
        <v>1330</v>
      </c>
      <c r="I7" s="349">
        <v>1320</v>
      </c>
      <c r="J7" s="133"/>
      <c r="K7" s="133"/>
      <c r="L7" s="133"/>
      <c r="M7" s="133"/>
      <c r="N7" s="133"/>
      <c r="O7" s="133"/>
      <c r="P7" s="133"/>
      <c r="Q7" s="133"/>
      <c r="R7" s="133"/>
      <c r="S7" s="133"/>
    </row>
    <row r="8" ht="15" customHeight="1"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</row>
    <row r="9" ht="15" customHeight="1"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</row>
    <row r="10" ht="15" customHeight="1"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</row>
    <row r="11" ht="15" customHeight="1"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</row>
    <row r="12" ht="15" customHeight="1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</row>
    <row r="13" ht="15" customHeight="1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</row>
    <row r="14" ht="15" customHeight="1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</row>
    <row r="15" ht="15" customHeight="1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</row>
    <row r="16" ht="15" customHeight="1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</row>
    <row r="17" ht="15" customHeight="1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</row>
    <row r="18" ht="15" customHeight="1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</row>
    <row r="19" ht="15" customHeight="1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</row>
    <row r="20" ht="15" customHeight="1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</row>
    <row r="21" ht="15" customHeight="1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</row>
    <row r="22" ht="15" customHeight="1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</row>
    <row r="23" ht="15" customHeight="1"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</row>
    <row r="24" ht="15" customHeight="1"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</row>
    <row r="25" ht="15" customHeight="1"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</row>
    <row r="26" ht="15" customHeight="1"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</row>
  </sheetData>
  <mergeCells>
    <mergeCell ref="A1:F2"/>
  </mergeCells>
  <hyperlinks>
    <hyperlink ref="A1:F2" r:id="rId1" display="View More Chart Demos"/>
    <hyperlink ref="B1" r:id="rId2" display="View More Chart Demos"/>
    <hyperlink ref="C1" r:id="rId3" display="View More Chart Demos"/>
    <hyperlink ref="D1" r:id="rId4" display="View More Chart Demos"/>
    <hyperlink ref="E1" r:id="rId5" display="View More Chart Demos"/>
    <hyperlink ref="F1" r:id="rId6" display="View More Chart Demos"/>
    <hyperlink ref="A2" r:id="rId7" display="View More Chart Demos"/>
    <hyperlink ref="B2" r:id="rId8" display="View More Chart Demos"/>
    <hyperlink ref="C2" r:id="rId9" display="View More Chart Demos"/>
    <hyperlink ref="D2" r:id="rId10" display="View More Chart Demos"/>
    <hyperlink ref="E2" r:id="rId11" display="View More Chart Demos"/>
    <hyperlink ref="F2" r:id="rId12" display="View More Chart Demos"/>
  </hyperlinks>
  <printOptions/>
  <pageMargins left="0.7" right="0.7" top="0.75" bottom="0.75" header="0.3" footer="0.3"/>
  <pageSetup paperSize="1" pageOrder="downThenOver" orientation="portrait"/>
  <headerFooter>
    <oddHeader>&amp;L&amp;C&amp;R</oddHeader>
    <oddFooter>&amp;L&amp;C&amp;R</oddFooter>
  </headerFooter>
  <drawing r:id="rId13"/>
  <extLst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2025-12-04T12:46:52Z</dcterms:modified>
  <dcterms:created xsi:type="dcterms:W3CDTF">2025-02-18T07:20:35Z</dcterms:created>
</cp:coreProperties>
</file>